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filterPrivacy="1" showInkAnnotation="0" codeName="ThisWorkbook" defaultThemeVersion="124226"/>
  <xr:revisionPtr revIDLastSave="9" documentId="8_{DA3B2080-0CC8-4AC3-BF34-09E1FA31677C}" xr6:coauthVersionLast="47" xr6:coauthVersionMax="47" xr10:uidLastSave="{DF550577-63B8-4EC6-B3D9-8FF7F7104FE9}"/>
  <bookViews>
    <workbookView xWindow="-120" yWindow="-120" windowWidth="29040" windowHeight="15840" tabRatio="644" activeTab="1" xr2:uid="{00000000-000D-0000-FFFF-FFFF00000000}"/>
  </bookViews>
  <sheets>
    <sheet name="protokół WAGI" sheetId="5" r:id="rId1"/>
    <sheet name="protokół zawodów" sheetId="4" r:id="rId2"/>
    <sheet name="instrukcja" sheetId="2" state="hidden" r:id="rId3"/>
  </sheets>
  <definedNames>
    <definedName name="_xlnm.Print_Area" localSheetId="0">'protokół WAGI'!$A$1:$I$27</definedName>
    <definedName name="_xlnm.Print_Area" localSheetId="1">'protokół zawodów'!$A$1:$X$31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4" l="1"/>
  <c r="V26" i="4"/>
  <c r="V25" i="4"/>
  <c r="V24" i="4"/>
  <c r="V23" i="4"/>
  <c r="V22" i="4"/>
  <c r="V11" i="4"/>
  <c r="V12" i="4"/>
  <c r="V13" i="4"/>
  <c r="V14" i="4"/>
  <c r="V15" i="4"/>
  <c r="W26" i="4"/>
  <c r="W25" i="4"/>
  <c r="W24" i="4"/>
  <c r="W23" i="4"/>
  <c r="W22" i="4"/>
  <c r="W11" i="4"/>
  <c r="W12" i="4"/>
  <c r="W13" i="4"/>
  <c r="W14" i="4"/>
  <c r="W15" i="4"/>
  <c r="X26" i="4"/>
  <c r="X25" i="4"/>
  <c r="X24" i="4"/>
  <c r="X23" i="4"/>
  <c r="X22" i="4"/>
  <c r="X11" i="4"/>
  <c r="X12" i="4"/>
  <c r="X13" i="4"/>
  <c r="X14" i="4"/>
  <c r="X15" i="4"/>
  <c r="AE22" i="2" l="1"/>
  <c r="AI23" i="2"/>
  <c r="AH23" i="2"/>
  <c r="AJ23" i="2" s="1"/>
  <c r="AE23" i="2"/>
  <c r="AD23" i="2"/>
  <c r="AC23" i="2"/>
  <c r="AA23" i="2"/>
  <c r="Z23" i="2"/>
  <c r="Y23" i="2"/>
  <c r="X23" i="2"/>
  <c r="W23" i="2"/>
  <c r="AH22" i="2"/>
  <c r="AD22" i="2"/>
  <c r="AC22" i="2"/>
  <c r="AF22" i="2" s="1"/>
  <c r="AI22" i="2" s="1"/>
  <c r="AA22" i="2"/>
  <c r="Z22" i="2"/>
  <c r="Y22" i="2"/>
  <c r="X22" i="2"/>
  <c r="W22" i="2"/>
  <c r="E4" i="4"/>
  <c r="G4" i="4"/>
  <c r="W4" i="4"/>
  <c r="Q4" i="4"/>
  <c r="AA27" i="4"/>
  <c r="AA16" i="4"/>
  <c r="Z15" i="4"/>
  <c r="AA15" i="4"/>
  <c r="AB15" i="4"/>
  <c r="AC15" i="4"/>
  <c r="AD15" i="4"/>
  <c r="AF15" i="4"/>
  <c r="AG15" i="4"/>
  <c r="AH15" i="4"/>
  <c r="AA26" i="4"/>
  <c r="AA24" i="4"/>
  <c r="AA23" i="4"/>
  <c r="AA21" i="4"/>
  <c r="AA14" i="4"/>
  <c r="AA13" i="4"/>
  <c r="AA12" i="4"/>
  <c r="AA11" i="4"/>
  <c r="AA10" i="4"/>
  <c r="G16" i="4"/>
  <c r="G27" i="4"/>
  <c r="AH10" i="4"/>
  <c r="AG10" i="4"/>
  <c r="AF10" i="4"/>
  <c r="AD10" i="4"/>
  <c r="AC10" i="4"/>
  <c r="AB10" i="4"/>
  <c r="Z10" i="4"/>
  <c r="AH14" i="4"/>
  <c r="AG14" i="4"/>
  <c r="AF14" i="4"/>
  <c r="AD14" i="4"/>
  <c r="AC14" i="4"/>
  <c r="AB14" i="4"/>
  <c r="Z14" i="4"/>
  <c r="AH12" i="4"/>
  <c r="AG12" i="4"/>
  <c r="AF12" i="4"/>
  <c r="AD12" i="4"/>
  <c r="AC12" i="4"/>
  <c r="AB12" i="4"/>
  <c r="Z12" i="4"/>
  <c r="AH11" i="4"/>
  <c r="AG11" i="4"/>
  <c r="AF11" i="4"/>
  <c r="AD11" i="4"/>
  <c r="AC11" i="4"/>
  <c r="AB11" i="4"/>
  <c r="Z11" i="4"/>
  <c r="AH13" i="4"/>
  <c r="AG13" i="4"/>
  <c r="AF13" i="4"/>
  <c r="AD13" i="4"/>
  <c r="AC13" i="4"/>
  <c r="AB13" i="4"/>
  <c r="Z13" i="4"/>
  <c r="S23" i="2"/>
  <c r="S22" i="2"/>
  <c r="Z22" i="4"/>
  <c r="Z24" i="4"/>
  <c r="Z23" i="4"/>
  <c r="Z26" i="4"/>
  <c r="Z25" i="4"/>
  <c r="Z21" i="4"/>
  <c r="AB21" i="4"/>
  <c r="AC21" i="4"/>
  <c r="AD21" i="4"/>
  <c r="AB22" i="4"/>
  <c r="AC22" i="4"/>
  <c r="AD22" i="4"/>
  <c r="AB24" i="4"/>
  <c r="AC24" i="4"/>
  <c r="AD24" i="4"/>
  <c r="AB23" i="4"/>
  <c r="AC23" i="4"/>
  <c r="AD23" i="4"/>
  <c r="AB26" i="4"/>
  <c r="AC26" i="4"/>
  <c r="AD26" i="4"/>
  <c r="AB25" i="4"/>
  <c r="AC25" i="4"/>
  <c r="AD25" i="4"/>
  <c r="AF25" i="4"/>
  <c r="AF26" i="4"/>
  <c r="AF23" i="4"/>
  <c r="AF22" i="4"/>
  <c r="AG22" i="4"/>
  <c r="AH22" i="4"/>
  <c r="AF24" i="4"/>
  <c r="AG24" i="4"/>
  <c r="AH24" i="4"/>
  <c r="AF21" i="4"/>
  <c r="AG21" i="4"/>
  <c r="AH21" i="4"/>
  <c r="AG23" i="4"/>
  <c r="AH23" i="4"/>
  <c r="AG26" i="4"/>
  <c r="AH26" i="4"/>
  <c r="AG25" i="4"/>
  <c r="AH25" i="4"/>
  <c r="AA22" i="4"/>
  <c r="AA25" i="4"/>
  <c r="V21" i="4" l="1"/>
  <c r="AJ22" i="2"/>
  <c r="AB22" i="2"/>
  <c r="AF23" i="2"/>
  <c r="AB23" i="2"/>
  <c r="AG23" i="2" s="1"/>
  <c r="AE10" i="4"/>
  <c r="AK10" i="4" s="1"/>
  <c r="AI14" i="4"/>
  <c r="AL14" i="4" s="1"/>
  <c r="AI25" i="4"/>
  <c r="AL25" i="4" s="1"/>
  <c r="AI24" i="4"/>
  <c r="AL24" i="4" s="1"/>
  <c r="AE23" i="4"/>
  <c r="AK23" i="4" s="1"/>
  <c r="AE13" i="4"/>
  <c r="AK13" i="4" s="1"/>
  <c r="AE12" i="4"/>
  <c r="AK12" i="4" s="1"/>
  <c r="T22" i="2"/>
  <c r="AG22" i="2"/>
  <c r="R22" i="2"/>
  <c r="U22" i="2" s="1"/>
  <c r="AI22" i="4"/>
  <c r="AL22" i="4" s="1"/>
  <c r="AI26" i="4"/>
  <c r="AL26" i="4" s="1"/>
  <c r="AI15" i="4"/>
  <c r="AL15" i="4" s="1"/>
  <c r="AI21" i="4"/>
  <c r="AL21" i="4" s="1"/>
  <c r="AE21" i="4"/>
  <c r="AI11" i="4"/>
  <c r="AL11" i="4" s="1"/>
  <c r="AI12" i="4"/>
  <c r="AL12" i="4" s="1"/>
  <c r="AE14" i="4"/>
  <c r="AI10" i="4"/>
  <c r="AL10" i="4" s="1"/>
  <c r="AI23" i="4"/>
  <c r="AE25" i="4"/>
  <c r="AE26" i="4"/>
  <c r="AE24" i="4"/>
  <c r="AE22" i="4"/>
  <c r="T23" i="2"/>
  <c r="AE11" i="4"/>
  <c r="AE15" i="4"/>
  <c r="AI13" i="4"/>
  <c r="R23" i="2" l="1"/>
  <c r="U23" i="2" s="1"/>
  <c r="AJ24" i="4"/>
  <c r="U21" i="4"/>
  <c r="X21" i="4" s="1"/>
  <c r="X27" i="4" s="1"/>
  <c r="AJ25" i="4"/>
  <c r="AM10" i="4"/>
  <c r="W10" i="4" s="1"/>
  <c r="V16" i="4" s="1"/>
  <c r="AJ13" i="4"/>
  <c r="AJ14" i="4"/>
  <c r="AK21" i="4"/>
  <c r="AM21" i="4" s="1"/>
  <c r="W21" i="4" s="1"/>
  <c r="V27" i="4" s="1"/>
  <c r="AM12" i="4"/>
  <c r="AJ23" i="4"/>
  <c r="AJ15" i="4"/>
  <c r="AJ22" i="4"/>
  <c r="AJ11" i="4"/>
  <c r="AJ26" i="4"/>
  <c r="AJ21" i="4"/>
  <c r="AJ12" i="4"/>
  <c r="U12" i="4"/>
  <c r="U10" i="4"/>
  <c r="X10" i="4" s="1"/>
  <c r="X16" i="4" s="1"/>
  <c r="AJ10" i="4"/>
  <c r="U25" i="4"/>
  <c r="AK25" i="4"/>
  <c r="AM25" i="4" s="1"/>
  <c r="U24" i="4"/>
  <c r="AK24" i="4"/>
  <c r="AM24" i="4" s="1"/>
  <c r="AK11" i="4"/>
  <c r="AM11" i="4" s="1"/>
  <c r="U11" i="4"/>
  <c r="AK22" i="4"/>
  <c r="AM22" i="4" s="1"/>
  <c r="U22" i="4"/>
  <c r="AK26" i="4"/>
  <c r="AM26" i="4" s="1"/>
  <c r="U26" i="4"/>
  <c r="AL13" i="4"/>
  <c r="AM13" i="4" s="1"/>
  <c r="U13" i="4"/>
  <c r="AK15" i="4"/>
  <c r="AM15" i="4" s="1"/>
  <c r="U15" i="4"/>
  <c r="AL23" i="4"/>
  <c r="AM23" i="4" s="1"/>
  <c r="U23" i="4"/>
  <c r="U14" i="4"/>
  <c r="AK14" i="4"/>
  <c r="AM14" i="4" s="1"/>
</calcChain>
</file>

<file path=xl/sharedStrings.xml><?xml version="1.0" encoding="utf-8"?>
<sst xmlns="http://schemas.openxmlformats.org/spreadsheetml/2006/main" count="153" uniqueCount="84">
  <si>
    <t>NAZWISKO I IMIĘ</t>
  </si>
  <si>
    <t>ROK UR.</t>
  </si>
  <si>
    <t>KLUB</t>
  </si>
  <si>
    <t>WAGA</t>
  </si>
  <si>
    <t>R W A N I E</t>
  </si>
  <si>
    <t>P O D R Z U T</t>
  </si>
  <si>
    <t>2-BÓJ</t>
  </si>
  <si>
    <t>Sędzia główny</t>
  </si>
  <si>
    <t>Sędzia I</t>
  </si>
  <si>
    <t>Sędzia II</t>
  </si>
  <si>
    <t>z</t>
  </si>
  <si>
    <t>x</t>
  </si>
  <si>
    <t>PROTOKÓŁ ZAWODÓW</t>
  </si>
  <si>
    <t>zgłaszane ciężary kolejnych podejść wpisujemy w lewej kolumnie dla każdego podejścia</t>
  </si>
  <si>
    <t>powinny się one wyświetlać w kolorze niebieskim</t>
  </si>
  <si>
    <r>
      <t xml:space="preserve">podejścia zaliczamy lub nie poprzez wpisanie w kolumnie obok, po prawej stronie literki </t>
    </r>
    <r>
      <rPr>
        <b/>
        <sz val="11"/>
        <rFont val="Calibri"/>
        <family val="2"/>
        <charset val="238"/>
      </rPr>
      <t>z</t>
    </r>
    <r>
      <rPr>
        <sz val="11"/>
        <rFont val="Calibri"/>
        <family val="2"/>
        <charset val="238"/>
      </rPr>
      <t xml:space="preserve"> - zaliczone lub </t>
    </r>
    <r>
      <rPr>
        <b/>
        <sz val="11"/>
        <rFont val="Calibri"/>
        <family val="2"/>
        <charset val="238"/>
      </rPr>
      <t>x</t>
    </r>
    <r>
      <rPr>
        <sz val="11"/>
        <rFont val="Calibri"/>
        <family val="2"/>
        <charset val="238"/>
      </rPr>
      <t xml:space="preserve"> - niezaliczone</t>
    </r>
  </si>
  <si>
    <t>(znaki te są niewidoczne)</t>
  </si>
  <si>
    <t>ciężar zgłoszony</t>
  </si>
  <si>
    <t>PROTOKÓŁ WAGI</t>
  </si>
  <si>
    <t>RWANIE</t>
  </si>
  <si>
    <t>PODRZUT</t>
  </si>
  <si>
    <t>Spiker</t>
  </si>
  <si>
    <t>L.p.</t>
  </si>
  <si>
    <t>NR</t>
  </si>
  <si>
    <t>LICENCJI</t>
  </si>
  <si>
    <t>Sędzia Główny</t>
  </si>
  <si>
    <t>Sędzia odpowiedzialny
 za odczyt wagi</t>
  </si>
  <si>
    <t>Sędzia odpowiedzialny
 za przegląd dokumentów</t>
  </si>
  <si>
    <t>runda</t>
  </si>
  <si>
    <t>Miejsce i data</t>
  </si>
  <si>
    <t>liga</t>
  </si>
  <si>
    <t>Nazwa drużyny</t>
  </si>
  <si>
    <t>Liga</t>
  </si>
  <si>
    <t>Miejsce, data</t>
  </si>
  <si>
    <t>max rwanie</t>
  </si>
  <si>
    <t>max podrzut</t>
  </si>
  <si>
    <t>max dwubój</t>
  </si>
  <si>
    <t>PKT
prognoza</t>
  </si>
  <si>
    <t>PKT.
Końcowe</t>
  </si>
  <si>
    <t>w podnoszeniu ciężarów</t>
  </si>
  <si>
    <t>PŁEĆ</t>
  </si>
  <si>
    <t>k</t>
  </si>
  <si>
    <t>m</t>
  </si>
  <si>
    <t>Sekretarz</t>
  </si>
  <si>
    <t>Lekarz lub Ratownik
zawodów</t>
  </si>
  <si>
    <t>Pawlik Natalia</t>
  </si>
  <si>
    <t>Góralski Kamil</t>
  </si>
  <si>
    <t>tzn. rwanie 1 - kolumna F, rwanie 2 - kolumna H, rwanie 3 - kolumna J …</t>
  </si>
  <si>
    <t>np. dla 2 podejścia w rwaniu - kolumna I</t>
  </si>
  <si>
    <t>PKT
Prognoza</t>
  </si>
  <si>
    <t>dodatek pkt</t>
  </si>
  <si>
    <t>pkt prognozowane</t>
  </si>
  <si>
    <t xml:space="preserve">pkt uzyskane </t>
  </si>
  <si>
    <r>
      <t>w kolumnie B wspisujemy k</t>
    </r>
    <r>
      <rPr>
        <sz val="11"/>
        <rFont val="Calibri"/>
        <family val="2"/>
        <charset val="238"/>
      </rPr>
      <t xml:space="preserve"> w przypadku</t>
    </r>
    <r>
      <rPr>
        <b/>
        <sz val="11"/>
        <rFont val="Calibri"/>
        <family val="2"/>
        <charset val="238"/>
      </rPr>
      <t xml:space="preserve"> kobiet, m dla mężczyzn</t>
    </r>
    <r>
      <rPr>
        <sz val="11"/>
        <rFont val="Calibri"/>
        <family val="2"/>
        <charset val="238"/>
      </rPr>
      <t xml:space="preserve">. </t>
    </r>
  </si>
  <si>
    <t>od tego zależy liczba pkt dod.</t>
  </si>
  <si>
    <t xml:space="preserve">jeżeli junior lub młodzik nie zaliczy dwuboju w kolumnie S automatycznie pojawi się zero (0). </t>
  </si>
  <si>
    <t>W przypadku zawodniczek lub zawodników zagranicznych dodatek wynosi 0 i należy taką cyfrę tam wpisać ręcznie.</t>
  </si>
  <si>
    <t>klubu</t>
  </si>
  <si>
    <t>Nazwa</t>
  </si>
  <si>
    <t>Drużynowe Mistrzostwa Polski</t>
  </si>
  <si>
    <t>Gr</t>
  </si>
  <si>
    <t>RW</t>
  </si>
  <si>
    <t>PD</t>
  </si>
  <si>
    <t>DW</t>
  </si>
  <si>
    <t>wpisujemy miejsce zawodów i datę bez roku tylko w protokole wagi</t>
  </si>
  <si>
    <t>---</t>
  </si>
  <si>
    <t>jeżeli zawodnik zrezygnuje wpisz --- i zatwierdź enter</t>
  </si>
  <si>
    <t>przy rezygnacji nic nie wpisujemy</t>
  </si>
  <si>
    <r>
      <t>w kolumnie "</t>
    </r>
    <r>
      <rPr>
        <b/>
        <sz val="11"/>
        <rFont val="Calibri"/>
        <family val="2"/>
        <charset val="238"/>
      </rPr>
      <t>PKT. Dod.</t>
    </r>
    <r>
      <rPr>
        <sz val="11"/>
        <rFont val="Calibri"/>
        <family val="2"/>
        <charset val="238"/>
      </rPr>
      <t>" automatycznie wyliczy ile punktów dodatkowych dostanie zawodnik za wiek. Należy wpisać w protokół wagi w komórkę H3 aktualny rok.</t>
    </r>
  </si>
  <si>
    <t>tego proszę nie zmieniać 
wpisujemy tylko w protokole wagi aktualny rok</t>
  </si>
  <si>
    <t>GRUPA</t>
  </si>
  <si>
    <t>STARTOWA</t>
  </si>
  <si>
    <t>logo klubu</t>
  </si>
  <si>
    <t>należy wpisać k-kobieta, m-mężczyzna</t>
  </si>
  <si>
    <t>zaliczony</t>
  </si>
  <si>
    <t>nie zaliczony</t>
  </si>
  <si>
    <t>I</t>
  </si>
  <si>
    <t>Polska Liga Podnoszenia Ciężarów -                      Drużynowe Mistrzostwa Polski</t>
  </si>
  <si>
    <t>LKS Budowlani - Całus - Kucera Logistics Group</t>
  </si>
  <si>
    <t>Nowy Tomyśl</t>
  </si>
  <si>
    <t>26.02.2022 r.</t>
  </si>
  <si>
    <t>UKS Lotnik Warszawa</t>
  </si>
  <si>
    <t>przelicznik</t>
  </si>
  <si>
    <t>Sinclair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</si>
</sst>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56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color indexed="9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1"/>
      <color indexed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0"/>
      <color indexed="9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b/>
      <sz val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23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23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6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339">
    <xf numFmtId="0" fontId="0" fillId="0" borderId="0" xfId="0"/>
    <xf numFmtId="0" fontId="48" fillId="0" borderId="0" xfId="0" applyFont="1"/>
    <xf numFmtId="0" fontId="49" fillId="0" borderId="0" xfId="0" applyFont="1"/>
    <xf numFmtId="0" fontId="50" fillId="0" borderId="0" xfId="0" applyFont="1"/>
    <xf numFmtId="0" fontId="49" fillId="0" borderId="0" xfId="0" applyFont="1" applyAlignment="1">
      <alignment horizontal="center"/>
    </xf>
    <xf numFmtId="0" fontId="23" fillId="0" borderId="0" xfId="0" applyFont="1" applyFill="1"/>
    <xf numFmtId="0" fontId="19" fillId="12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 wrapText="1"/>
    </xf>
    <xf numFmtId="0" fontId="23" fillId="12" borderId="0" xfId="0" applyFont="1" applyFill="1"/>
    <xf numFmtId="0" fontId="23" fillId="12" borderId="0" xfId="0" applyFont="1" applyFill="1" applyAlignment="1">
      <alignment horizontal="center"/>
    </xf>
    <xf numFmtId="0" fontId="23" fillId="13" borderId="0" xfId="0" applyFont="1" applyFill="1"/>
    <xf numFmtId="0" fontId="23" fillId="13" borderId="0" xfId="0" applyFont="1" applyFill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3" fillId="12" borderId="0" xfId="0" applyFont="1" applyFill="1" applyBorder="1"/>
    <xf numFmtId="0" fontId="23" fillId="0" borderId="0" xfId="0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Border="1" applyAlignment="1">
      <alignment horizontal="center"/>
    </xf>
    <xf numFmtId="0" fontId="19" fillId="12" borderId="0" xfId="0" applyFont="1" applyFill="1" applyAlignment="1">
      <alignment horizontal="center"/>
    </xf>
    <xf numFmtId="0" fontId="23" fillId="0" borderId="0" xfId="0" applyFont="1"/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0" xfId="0" applyFont="1"/>
    <xf numFmtId="0" fontId="30" fillId="0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 vertical="top"/>
    </xf>
    <xf numFmtId="0" fontId="23" fillId="13" borderId="0" xfId="0" applyFont="1" applyFill="1" applyAlignment="1">
      <alignment horizontal="center"/>
    </xf>
    <xf numFmtId="0" fontId="19" fillId="13" borderId="0" xfId="0" applyFont="1" applyFill="1" applyBorder="1" applyAlignment="1">
      <alignment horizontal="center"/>
    </xf>
    <xf numFmtId="0" fontId="19" fillId="13" borderId="0" xfId="0" applyFont="1" applyFill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0" fontId="23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8" fillId="13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13" borderId="0" xfId="0" applyFont="1" applyFill="1" applyBorder="1" applyAlignment="1">
      <alignment vertical="top"/>
    </xf>
    <xf numFmtId="0" fontId="28" fillId="13" borderId="0" xfId="0" applyFont="1" applyFill="1" applyBorder="1" applyAlignment="1"/>
    <xf numFmtId="0" fontId="31" fillId="12" borderId="0" xfId="0" applyFont="1" applyFill="1" applyBorder="1" applyAlignment="1">
      <alignment horizontal="left" vertical="center"/>
    </xf>
    <xf numFmtId="0" fontId="30" fillId="12" borderId="0" xfId="0" applyFont="1" applyFill="1" applyBorder="1" applyAlignment="1">
      <alignment vertical="center"/>
    </xf>
    <xf numFmtId="0" fontId="32" fillId="12" borderId="0" xfId="0" applyFont="1" applyFill="1" applyBorder="1" applyAlignment="1">
      <alignment vertical="center"/>
    </xf>
    <xf numFmtId="164" fontId="30" fillId="12" borderId="0" xfId="0" applyNumberFormat="1" applyFont="1" applyFill="1" applyBorder="1" applyAlignment="1">
      <alignment horizontal="right" vertical="center"/>
    </xf>
    <xf numFmtId="0" fontId="20" fillId="14" borderId="1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14" borderId="1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3" fillId="12" borderId="14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 vertical="center"/>
    </xf>
    <xf numFmtId="164" fontId="33" fillId="0" borderId="11" xfId="0" applyNumberFormat="1" applyFont="1" applyFill="1" applyBorder="1" applyAlignment="1">
      <alignment horizontal="center"/>
    </xf>
    <xf numFmtId="0" fontId="34" fillId="12" borderId="15" xfId="0" applyFont="1" applyFill="1" applyBorder="1" applyAlignment="1">
      <alignment horizontal="right"/>
    </xf>
    <xf numFmtId="0" fontId="35" fillId="12" borderId="16" xfId="0" applyFont="1" applyFill="1" applyBorder="1" applyAlignment="1">
      <alignment horizontal="right"/>
    </xf>
    <xf numFmtId="0" fontId="34" fillId="12" borderId="17" xfId="0" applyFont="1" applyFill="1" applyBorder="1" applyAlignment="1">
      <alignment horizontal="right"/>
    </xf>
    <xf numFmtId="0" fontId="35" fillId="12" borderId="18" xfId="0" applyFont="1" applyFill="1" applyBorder="1" applyAlignment="1">
      <alignment horizontal="right"/>
    </xf>
    <xf numFmtId="0" fontId="35" fillId="12" borderId="19" xfId="0" applyFont="1" applyFill="1" applyBorder="1" applyAlignment="1">
      <alignment shrinkToFit="1"/>
    </xf>
    <xf numFmtId="0" fontId="34" fillId="12" borderId="17" xfId="0" quotePrefix="1" applyFont="1" applyFill="1" applyBorder="1" applyAlignment="1">
      <alignment horizontal="right"/>
    </xf>
    <xf numFmtId="0" fontId="35" fillId="12" borderId="16" xfId="0" applyFont="1" applyFill="1" applyBorder="1" applyAlignment="1">
      <alignment shrinkToFit="1"/>
    </xf>
    <xf numFmtId="0" fontId="34" fillId="12" borderId="15" xfId="0" quotePrefix="1" applyFont="1" applyFill="1" applyBorder="1" applyAlignment="1">
      <alignment horizontal="right"/>
    </xf>
    <xf numFmtId="0" fontId="35" fillId="12" borderId="20" xfId="0" applyFont="1" applyFill="1" applyBorder="1" applyAlignment="1">
      <alignment shrinkToFit="1"/>
    </xf>
    <xf numFmtId="0" fontId="36" fillId="12" borderId="11" xfId="0" applyFont="1" applyFill="1" applyBorder="1" applyAlignment="1">
      <alignment horizontal="center"/>
    </xf>
    <xf numFmtId="0" fontId="33" fillId="12" borderId="11" xfId="0" applyFont="1" applyFill="1" applyBorder="1" applyAlignment="1">
      <alignment horizontal="center"/>
    </xf>
    <xf numFmtId="164" fontId="33" fillId="12" borderId="21" xfId="0" applyNumberFormat="1" applyFont="1" applyFill="1" applyBorder="1" applyAlignment="1">
      <alignment horizontal="right"/>
    </xf>
    <xf numFmtId="164" fontId="33" fillId="12" borderId="0" xfId="0" applyNumberFormat="1" applyFont="1" applyFill="1" applyBorder="1" applyAlignment="1">
      <alignment horizontal="right"/>
    </xf>
    <xf numFmtId="165" fontId="21" fillId="0" borderId="0" xfId="0" applyNumberFormat="1" applyFont="1" applyFill="1" applyBorder="1" applyAlignment="1">
      <alignment horizontal="center" wrapText="1"/>
    </xf>
    <xf numFmtId="0" fontId="22" fillId="0" borderId="22" xfId="0" applyFont="1" applyBorder="1" applyAlignment="1">
      <alignment horizontal="center"/>
    </xf>
    <xf numFmtId="0" fontId="35" fillId="12" borderId="20" xfId="0" applyFont="1" applyFill="1" applyBorder="1"/>
    <xf numFmtId="0" fontId="21" fillId="0" borderId="24" xfId="0" applyFont="1" applyBorder="1" applyAlignment="1">
      <alignment horizontal="center"/>
    </xf>
    <xf numFmtId="0" fontId="23" fillId="13" borderId="0" xfId="0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left" vertical="center"/>
    </xf>
    <xf numFmtId="164" fontId="23" fillId="13" borderId="0" xfId="0" applyNumberFormat="1" applyFont="1" applyFill="1" applyBorder="1" applyAlignment="1">
      <alignment horizontal="center"/>
    </xf>
    <xf numFmtId="0" fontId="37" fillId="13" borderId="0" xfId="0" applyFont="1" applyFill="1" applyBorder="1" applyAlignment="1">
      <alignment horizontal="right"/>
    </xf>
    <xf numFmtId="0" fontId="38" fillId="13" borderId="0" xfId="0" applyFont="1" applyFill="1" applyBorder="1" applyAlignment="1">
      <alignment shrinkToFit="1"/>
    </xf>
    <xf numFmtId="0" fontId="38" fillId="13" borderId="0" xfId="0" applyFont="1" applyFill="1" applyBorder="1" applyAlignment="1">
      <alignment horizontal="right"/>
    </xf>
    <xf numFmtId="0" fontId="37" fillId="13" borderId="0" xfId="0" quotePrefix="1" applyFont="1" applyFill="1" applyBorder="1" applyAlignment="1">
      <alignment horizontal="right"/>
    </xf>
    <xf numFmtId="0" fontId="24" fillId="12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vertical="center"/>
    </xf>
    <xf numFmtId="0" fontId="24" fillId="12" borderId="17" xfId="0" applyFont="1" applyFill="1" applyBorder="1" applyAlignment="1">
      <alignment vertical="center"/>
    </xf>
    <xf numFmtId="0" fontId="24" fillId="12" borderId="20" xfId="0" applyFont="1" applyFill="1" applyBorder="1" applyAlignment="1">
      <alignment vertical="center"/>
    </xf>
    <xf numFmtId="0" fontId="22" fillId="0" borderId="25" xfId="0" applyFont="1" applyBorder="1" applyAlignment="1">
      <alignment horizontal="center"/>
    </xf>
    <xf numFmtId="0" fontId="24" fillId="12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1" fillId="0" borderId="0" xfId="0" applyFont="1" applyFill="1" applyBorder="1"/>
    <xf numFmtId="0" fontId="21" fillId="12" borderId="0" xfId="0" applyFont="1" applyFill="1" applyAlignment="1"/>
    <xf numFmtId="0" fontId="21" fillId="13" borderId="26" xfId="0" applyFont="1" applyFill="1" applyBorder="1"/>
    <xf numFmtId="0" fontId="21" fillId="13" borderId="0" xfId="0" applyFont="1" applyFill="1" applyAlignment="1"/>
    <xf numFmtId="0" fontId="21" fillId="13" borderId="26" xfId="0" applyFont="1" applyFill="1" applyBorder="1" applyAlignment="1"/>
    <xf numFmtId="0" fontId="39" fillId="13" borderId="0" xfId="0" applyFont="1" applyFill="1" applyAlignment="1">
      <alignment horizontal="center"/>
    </xf>
    <xf numFmtId="0" fontId="39" fillId="13" borderId="0" xfId="0" applyFont="1" applyFill="1"/>
    <xf numFmtId="0" fontId="28" fillId="13" borderId="26" xfId="0" applyFont="1" applyFill="1" applyBorder="1" applyAlignment="1">
      <alignment horizontal="center"/>
    </xf>
    <xf numFmtId="0" fontId="28" fillId="13" borderId="26" xfId="0" applyFont="1" applyFill="1" applyBorder="1" applyAlignment="1">
      <alignment horizontal="left"/>
    </xf>
    <xf numFmtId="0" fontId="31" fillId="13" borderId="0" xfId="0" applyFont="1" applyFill="1" applyBorder="1" applyAlignment="1">
      <alignment vertical="top"/>
    </xf>
    <xf numFmtId="0" fontId="24" fillId="0" borderId="0" xfId="0" applyFont="1"/>
    <xf numFmtId="0" fontId="19" fillId="13" borderId="0" xfId="0" applyFont="1" applyFill="1" applyBorder="1" applyAlignment="1">
      <alignment horizontal="center" vertical="top"/>
    </xf>
    <xf numFmtId="0" fontId="19" fillId="12" borderId="0" xfId="0" applyFont="1" applyFill="1" applyBorder="1" applyAlignment="1">
      <alignment horizontal="center" vertical="center"/>
    </xf>
    <xf numFmtId="0" fontId="19" fillId="12" borderId="0" xfId="0" applyFont="1" applyFill="1" applyBorder="1" applyAlignment="1">
      <alignment horizontal="center" vertical="center" wrapText="1"/>
    </xf>
    <xf numFmtId="0" fontId="19" fillId="0" borderId="0" xfId="0" applyFont="1" applyFill="1"/>
    <xf numFmtId="165" fontId="19" fillId="0" borderId="0" xfId="0" applyNumberFormat="1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30" fillId="13" borderId="0" xfId="0" applyFont="1" applyFill="1" applyBorder="1" applyAlignment="1">
      <alignment vertical="center"/>
    </xf>
    <xf numFmtId="0" fontId="32" fillId="13" borderId="0" xfId="0" applyFont="1" applyFill="1" applyBorder="1" applyAlignment="1">
      <alignment vertical="center"/>
    </xf>
    <xf numFmtId="0" fontId="20" fillId="15" borderId="27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8" fillId="13" borderId="0" xfId="0" applyFont="1" applyFill="1" applyBorder="1" applyAlignment="1">
      <alignment horizontal="center" vertical="center" shrinkToFit="1"/>
    </xf>
    <xf numFmtId="0" fontId="19" fillId="13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36" fillId="0" borderId="26" xfId="0" applyFont="1" applyBorder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0" fontId="1" fillId="0" borderId="0" xfId="0" applyFont="1"/>
    <xf numFmtId="0" fontId="48" fillId="0" borderId="0" xfId="0" applyFont="1" applyFill="1"/>
    <xf numFmtId="0" fontId="19" fillId="13" borderId="0" xfId="0" applyFont="1" applyFill="1" applyBorder="1" applyAlignment="1">
      <alignment horizontal="center" vertical="top"/>
    </xf>
    <xf numFmtId="0" fontId="28" fillId="13" borderId="26" xfId="0" applyFont="1" applyFill="1" applyBorder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164" fontId="21" fillId="0" borderId="0" xfId="0" applyNumberFormat="1" applyFont="1"/>
    <xf numFmtId="164" fontId="24" fillId="0" borderId="0" xfId="0" applyNumberFormat="1" applyFont="1" applyFill="1" applyBorder="1" applyAlignment="1">
      <alignment vertical="center"/>
    </xf>
    <xf numFmtId="0" fontId="33" fillId="12" borderId="31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3" fillId="0" borderId="33" xfId="0" applyFont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164" fontId="33" fillId="0" borderId="33" xfId="0" applyNumberFormat="1" applyFont="1" applyFill="1" applyBorder="1" applyAlignment="1">
      <alignment horizontal="center"/>
    </xf>
    <xf numFmtId="0" fontId="34" fillId="12" borderId="34" xfId="0" applyFont="1" applyFill="1" applyBorder="1" applyAlignment="1">
      <alignment horizontal="right"/>
    </xf>
    <xf numFmtId="0" fontId="35" fillId="12" borderId="35" xfId="0" applyFont="1" applyFill="1" applyBorder="1" applyAlignment="1">
      <alignment horizontal="right"/>
    </xf>
    <xf numFmtId="0" fontId="34" fillId="12" borderId="36" xfId="0" applyFont="1" applyFill="1" applyBorder="1" applyAlignment="1">
      <alignment horizontal="right"/>
    </xf>
    <xf numFmtId="0" fontId="35" fillId="12" borderId="37" xfId="0" applyFont="1" applyFill="1" applyBorder="1" applyAlignment="1">
      <alignment horizontal="right"/>
    </xf>
    <xf numFmtId="0" fontId="35" fillId="12" borderId="38" xfId="0" applyFont="1" applyFill="1" applyBorder="1" applyAlignment="1">
      <alignment shrinkToFit="1"/>
    </xf>
    <xf numFmtId="0" fontId="34" fillId="12" borderId="36" xfId="0" quotePrefix="1" applyFont="1" applyFill="1" applyBorder="1" applyAlignment="1">
      <alignment horizontal="right"/>
    </xf>
    <xf numFmtId="0" fontId="35" fillId="12" borderId="35" xfId="0" applyFont="1" applyFill="1" applyBorder="1" applyAlignment="1">
      <alignment shrinkToFit="1"/>
    </xf>
    <xf numFmtId="0" fontId="34" fillId="12" borderId="34" xfId="0" quotePrefix="1" applyFont="1" applyFill="1" applyBorder="1" applyAlignment="1">
      <alignment horizontal="right"/>
    </xf>
    <xf numFmtId="0" fontId="35" fillId="12" borderId="32" xfId="0" applyFont="1" applyFill="1" applyBorder="1" applyAlignment="1">
      <alignment shrinkToFit="1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29" xfId="0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12" borderId="0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19" fillId="13" borderId="0" xfId="0" applyFont="1" applyFill="1" applyBorder="1" applyAlignment="1">
      <alignment horizontal="center" vertical="top"/>
    </xf>
    <xf numFmtId="0" fontId="20" fillId="14" borderId="12" xfId="0" applyFont="1" applyFill="1" applyBorder="1" applyAlignment="1">
      <alignment horizontal="center" vertical="center" wrapText="1"/>
    </xf>
    <xf numFmtId="0" fontId="33" fillId="0" borderId="31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shrinkToFit="1"/>
    </xf>
    <xf numFmtId="0" fontId="34" fillId="0" borderId="34" xfId="0" quotePrefix="1" applyFont="1" applyFill="1" applyBorder="1" applyAlignment="1">
      <alignment horizontal="right"/>
    </xf>
    <xf numFmtId="0" fontId="35" fillId="0" borderId="32" xfId="0" applyFont="1" applyFill="1" applyBorder="1" applyAlignment="1">
      <alignment shrinkToFit="1"/>
    </xf>
    <xf numFmtId="0" fontId="21" fillId="0" borderId="0" xfId="0" applyFont="1" applyFill="1"/>
    <xf numFmtId="164" fontId="33" fillId="0" borderId="0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right"/>
    </xf>
    <xf numFmtId="0" fontId="35" fillId="0" borderId="16" xfId="0" applyFont="1" applyFill="1" applyBorder="1" applyAlignment="1">
      <alignment horizontal="right"/>
    </xf>
    <xf numFmtId="0" fontId="34" fillId="0" borderId="17" xfId="0" applyFont="1" applyFill="1" applyBorder="1" applyAlignment="1">
      <alignment horizontal="right"/>
    </xf>
    <xf numFmtId="0" fontId="35" fillId="0" borderId="20" xfId="0" applyFont="1" applyFill="1" applyBorder="1" applyAlignment="1">
      <alignment shrinkToFit="1"/>
    </xf>
    <xf numFmtId="0" fontId="34" fillId="0" borderId="17" xfId="0" quotePrefix="1" applyFont="1" applyFill="1" applyBorder="1" applyAlignment="1">
      <alignment horizontal="right"/>
    </xf>
    <xf numFmtId="0" fontId="35" fillId="0" borderId="16" xfId="0" applyFont="1" applyFill="1" applyBorder="1" applyAlignment="1">
      <alignment shrinkToFit="1"/>
    </xf>
    <xf numFmtId="0" fontId="34" fillId="0" borderId="15" xfId="0" quotePrefix="1" applyFont="1" applyFill="1" applyBorder="1" applyAlignment="1">
      <alignment horizontal="right"/>
    </xf>
    <xf numFmtId="0" fontId="33" fillId="12" borderId="40" xfId="0" applyFont="1" applyFill="1" applyBorder="1" applyAlignment="1">
      <alignment horizontal="center" vertical="center"/>
    </xf>
    <xf numFmtId="0" fontId="33" fillId="0" borderId="41" xfId="0" applyFont="1" applyFill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3" fillId="0" borderId="28" xfId="0" applyFont="1" applyBorder="1" applyAlignment="1">
      <alignment horizontal="center" vertical="center"/>
    </xf>
    <xf numFmtId="164" fontId="33" fillId="0" borderId="28" xfId="0" applyNumberFormat="1" applyFont="1" applyFill="1" applyBorder="1" applyAlignment="1">
      <alignment horizontal="center"/>
    </xf>
    <xf numFmtId="0" fontId="34" fillId="12" borderId="42" xfId="0" applyFont="1" applyFill="1" applyBorder="1" applyAlignment="1">
      <alignment horizontal="right"/>
    </xf>
    <xf numFmtId="0" fontId="35" fillId="12" borderId="43" xfId="0" applyFont="1" applyFill="1" applyBorder="1" applyAlignment="1">
      <alignment horizontal="right"/>
    </xf>
    <xf numFmtId="0" fontId="34" fillId="12" borderId="44" xfId="0" applyFont="1" applyFill="1" applyBorder="1" applyAlignment="1">
      <alignment horizontal="right"/>
    </xf>
    <xf numFmtId="0" fontId="34" fillId="12" borderId="44" xfId="0" quotePrefix="1" applyFont="1" applyFill="1" applyBorder="1" applyAlignment="1">
      <alignment horizontal="right"/>
    </xf>
    <xf numFmtId="0" fontId="35" fillId="12" borderId="43" xfId="0" applyFont="1" applyFill="1" applyBorder="1" applyAlignment="1">
      <alignment shrinkToFit="1"/>
    </xf>
    <xf numFmtId="0" fontId="34" fillId="12" borderId="42" xfId="0" quotePrefix="1" applyFont="1" applyFill="1" applyBorder="1" applyAlignment="1">
      <alignment horizontal="right"/>
    </xf>
    <xf numFmtId="0" fontId="35" fillId="12" borderId="41" xfId="0" applyFont="1" applyFill="1" applyBorder="1" applyAlignment="1">
      <alignment shrinkToFit="1"/>
    </xf>
    <xf numFmtId="0" fontId="28" fillId="13" borderId="0" xfId="0" applyFont="1" applyFill="1" applyBorder="1" applyAlignment="1">
      <alignment horizontal="center" vertical="top"/>
    </xf>
    <xf numFmtId="0" fontId="51" fillId="13" borderId="0" xfId="0" applyFont="1" applyFill="1" applyBorder="1" applyAlignment="1">
      <alignment horizontal="center" vertical="center"/>
    </xf>
    <xf numFmtId="0" fontId="44" fillId="12" borderId="11" xfId="0" applyFont="1" applyFill="1" applyBorder="1" applyAlignment="1">
      <alignment horizontal="center" vertical="center"/>
    </xf>
    <xf numFmtId="0" fontId="44" fillId="0" borderId="11" xfId="0" applyFont="1" applyBorder="1" applyAlignment="1">
      <alignment horizontal="left" vertical="center"/>
    </xf>
    <xf numFmtId="0" fontId="44" fillId="0" borderId="11" xfId="0" applyFont="1" applyBorder="1" applyAlignment="1">
      <alignment horizontal="center" vertical="center"/>
    </xf>
    <xf numFmtId="164" fontId="44" fillId="12" borderId="11" xfId="0" applyNumberFormat="1" applyFont="1" applyFill="1" applyBorder="1" applyAlignment="1">
      <alignment horizontal="center" vertical="center"/>
    </xf>
    <xf numFmtId="0" fontId="45" fillId="12" borderId="11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12" borderId="11" xfId="0" applyFont="1" applyFill="1" applyBorder="1" applyAlignment="1">
      <alignment horizontal="left" vertical="center"/>
    </xf>
    <xf numFmtId="164" fontId="44" fillId="0" borderId="11" xfId="0" applyNumberFormat="1" applyFont="1" applyBorder="1" applyAlignment="1">
      <alignment horizontal="center" vertical="center"/>
    </xf>
    <xf numFmtId="0" fontId="44" fillId="12" borderId="13" xfId="0" applyFont="1" applyFill="1" applyBorder="1" applyAlignment="1">
      <alignment horizontal="left" vertical="center"/>
    </xf>
    <xf numFmtId="0" fontId="44" fillId="12" borderId="13" xfId="0" applyFont="1" applyFill="1" applyBorder="1" applyAlignment="1">
      <alignment horizontal="center" vertical="center"/>
    </xf>
    <xf numFmtId="0" fontId="44" fillId="0" borderId="0" xfId="0" applyFont="1"/>
    <xf numFmtId="0" fontId="36" fillId="16" borderId="33" xfId="0" applyFont="1" applyFill="1" applyBorder="1" applyAlignment="1">
      <alignment horizontal="center"/>
    </xf>
    <xf numFmtId="0" fontId="36" fillId="16" borderId="13" xfId="0" applyFont="1" applyFill="1" applyBorder="1" applyAlignment="1">
      <alignment horizontal="center"/>
    </xf>
    <xf numFmtId="0" fontId="36" fillId="16" borderId="11" xfId="0" applyFont="1" applyFill="1" applyBorder="1" applyAlignment="1">
      <alignment horizontal="center"/>
    </xf>
    <xf numFmtId="0" fontId="36" fillId="16" borderId="28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19" fillId="14" borderId="28" xfId="0" applyFont="1" applyFill="1" applyBorder="1" applyAlignment="1">
      <alignment horizontal="center" vertical="center" wrapText="1"/>
    </xf>
    <xf numFmtId="0" fontId="33" fillId="12" borderId="32" xfId="0" applyFont="1" applyFill="1" applyBorder="1" applyAlignment="1">
      <alignment horizontal="center" vertical="center"/>
    </xf>
    <xf numFmtId="0" fontId="33" fillId="12" borderId="20" xfId="0" applyFont="1" applyFill="1" applyBorder="1" applyAlignment="1">
      <alignment horizontal="center" vertical="center"/>
    </xf>
    <xf numFmtId="0" fontId="33" fillId="12" borderId="41" xfId="0" applyFont="1" applyFill="1" applyBorder="1" applyAlignment="1">
      <alignment horizontal="center" vertical="center"/>
    </xf>
    <xf numFmtId="164" fontId="21" fillId="0" borderId="0" xfId="0" applyNumberFormat="1" applyFont="1" applyFill="1"/>
    <xf numFmtId="0" fontId="28" fillId="0" borderId="0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28" fillId="18" borderId="26" xfId="0" applyFont="1" applyFill="1" applyBorder="1" applyAlignment="1">
      <alignment horizontal="center" vertical="center" shrinkToFit="1"/>
    </xf>
    <xf numFmtId="0" fontId="28" fillId="13" borderId="26" xfId="0" applyFont="1" applyFill="1" applyBorder="1" applyAlignment="1"/>
    <xf numFmtId="0" fontId="20" fillId="15" borderId="27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19" fillId="13" borderId="0" xfId="0" applyFont="1" applyFill="1" applyBorder="1" applyAlignment="1">
      <alignment horizontal="center" vertical="top"/>
    </xf>
    <xf numFmtId="0" fontId="28" fillId="18" borderId="26" xfId="0" applyFont="1" applyFill="1" applyBorder="1" applyAlignment="1">
      <alignment horizontal="center" vertical="center" shrinkToFit="1"/>
    </xf>
    <xf numFmtId="0" fontId="22" fillId="12" borderId="0" xfId="0" applyFont="1" applyFill="1" applyAlignment="1">
      <alignment horizontal="center"/>
    </xf>
    <xf numFmtId="0" fontId="21" fillId="13" borderId="0" xfId="0" applyFont="1" applyFill="1" applyAlignment="1">
      <alignment horizontal="center"/>
    </xf>
    <xf numFmtId="0" fontId="28" fillId="0" borderId="0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vertical="top"/>
    </xf>
    <xf numFmtId="0" fontId="53" fillId="0" borderId="0" xfId="0" applyFont="1" applyAlignment="1">
      <alignment horizontal="center"/>
    </xf>
    <xf numFmtId="0" fontId="55" fillId="0" borderId="0" xfId="0" applyFont="1"/>
    <xf numFmtId="0" fontId="33" fillId="0" borderId="23" xfId="0" applyFont="1" applyFill="1" applyBorder="1" applyAlignment="1">
      <alignment horizontal="center" vertical="center"/>
    </xf>
    <xf numFmtId="14" fontId="28" fillId="0" borderId="26" xfId="0" applyNumberFormat="1" applyFont="1" applyFill="1" applyBorder="1" applyAlignment="1">
      <alignment horizontal="left" vertical="center" shrinkToFit="1"/>
    </xf>
    <xf numFmtId="2" fontId="31" fillId="17" borderId="39" xfId="0" applyNumberFormat="1" applyFont="1" applyFill="1" applyBorder="1" applyAlignment="1">
      <alignment horizontal="right"/>
    </xf>
    <xf numFmtId="0" fontId="20" fillId="14" borderId="82" xfId="0" applyFont="1" applyFill="1" applyBorder="1" applyAlignment="1">
      <alignment horizontal="center" vertical="center"/>
    </xf>
    <xf numFmtId="0" fontId="20" fillId="14" borderId="83" xfId="0" applyFont="1" applyFill="1" applyBorder="1" applyAlignment="1">
      <alignment horizontal="center" vertical="center"/>
    </xf>
    <xf numFmtId="165" fontId="36" fillId="12" borderId="84" xfId="0" applyNumberFormat="1" applyFont="1" applyFill="1" applyBorder="1" applyAlignment="1">
      <alignment horizontal="center"/>
    </xf>
    <xf numFmtId="165" fontId="36" fillId="12" borderId="85" xfId="0" applyNumberFormat="1" applyFont="1" applyFill="1" applyBorder="1" applyAlignment="1">
      <alignment horizontal="center"/>
    </xf>
    <xf numFmtId="2" fontId="33" fillId="12" borderId="89" xfId="0" applyNumberFormat="1" applyFont="1" applyFill="1" applyBorder="1" applyAlignment="1">
      <alignment horizontal="right"/>
    </xf>
    <xf numFmtId="2" fontId="33" fillId="12" borderId="81" xfId="0" applyNumberFormat="1" applyFont="1" applyFill="1" applyBorder="1" applyAlignment="1">
      <alignment horizontal="right"/>
    </xf>
    <xf numFmtId="2" fontId="31" fillId="17" borderId="90" xfId="0" applyNumberFormat="1" applyFont="1" applyFill="1" applyBorder="1" applyAlignment="1">
      <alignment horizontal="right"/>
    </xf>
    <xf numFmtId="0" fontId="46" fillId="13" borderId="0" xfId="0" applyFont="1" applyFill="1" applyBorder="1" applyAlignment="1">
      <alignment horizontal="center" vertical="center" shrinkToFit="1"/>
    </xf>
    <xf numFmtId="0" fontId="40" fillId="13" borderId="0" xfId="0" applyFont="1" applyFill="1" applyBorder="1" applyAlignment="1">
      <alignment horizontal="center" vertical="center"/>
    </xf>
    <xf numFmtId="0" fontId="41" fillId="13" borderId="0" xfId="0" applyFont="1" applyFill="1" applyAlignment="1">
      <alignment vertical="center"/>
    </xf>
    <xf numFmtId="0" fontId="20" fillId="15" borderId="27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31" fillId="13" borderId="26" xfId="0" applyFont="1" applyFill="1" applyBorder="1" applyAlignment="1">
      <alignment horizontal="left" vertical="center"/>
    </xf>
    <xf numFmtId="0" fontId="28" fillId="13" borderId="0" xfId="0" applyFont="1" applyFill="1" applyBorder="1" applyAlignment="1">
      <alignment horizontal="center" vertical="center" shrinkToFit="1"/>
    </xf>
    <xf numFmtId="20" fontId="20" fillId="15" borderId="27" xfId="0" applyNumberFormat="1" applyFont="1" applyFill="1" applyBorder="1" applyAlignment="1">
      <alignment horizontal="center" vertical="center"/>
    </xf>
    <xf numFmtId="20" fontId="20" fillId="15" borderId="13" xfId="0" applyNumberFormat="1" applyFont="1" applyFill="1" applyBorder="1" applyAlignment="1">
      <alignment horizontal="center" vertical="center"/>
    </xf>
    <xf numFmtId="0" fontId="19" fillId="13" borderId="0" xfId="0" applyFont="1" applyFill="1" applyBorder="1" applyAlignment="1">
      <alignment horizontal="center" vertical="top"/>
    </xf>
    <xf numFmtId="0" fontId="28" fillId="18" borderId="26" xfId="0" applyFont="1" applyFill="1" applyBorder="1" applyAlignment="1">
      <alignment horizontal="right" vertical="center" shrinkToFit="1"/>
    </xf>
    <xf numFmtId="0" fontId="42" fillId="0" borderId="0" xfId="0" applyFont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42" fillId="0" borderId="0" xfId="0" applyFont="1" applyBorder="1" applyAlignment="1">
      <alignment horizontal="center"/>
    </xf>
    <xf numFmtId="0" fontId="20" fillId="15" borderId="27" xfId="0" applyFont="1" applyFill="1" applyBorder="1" applyAlignment="1">
      <alignment horizontal="center" vertical="center" wrapText="1"/>
    </xf>
    <xf numFmtId="0" fontId="20" fillId="15" borderId="13" xfId="0" applyFont="1" applyFill="1" applyBorder="1" applyAlignment="1">
      <alignment horizontal="center" vertical="center" wrapText="1"/>
    </xf>
    <xf numFmtId="0" fontId="20" fillId="15" borderId="11" xfId="0" applyFont="1" applyFill="1" applyBorder="1" applyAlignment="1">
      <alignment horizontal="center" vertical="center"/>
    </xf>
    <xf numFmtId="0" fontId="36" fillId="0" borderId="26" xfId="0" applyFont="1" applyBorder="1" applyAlignment="1">
      <alignment horizontal="center" vertical="top"/>
    </xf>
    <xf numFmtId="0" fontId="28" fillId="13" borderId="26" xfId="0" applyFont="1" applyFill="1" applyBorder="1" applyAlignment="1">
      <alignment horizontal="left"/>
    </xf>
    <xf numFmtId="0" fontId="28" fillId="13" borderId="26" xfId="0" applyFont="1" applyFill="1" applyBorder="1" applyAlignment="1">
      <alignment horizontal="right"/>
    </xf>
    <xf numFmtId="0" fontId="28" fillId="13" borderId="26" xfId="0" applyFont="1" applyFill="1" applyBorder="1" applyAlignment="1">
      <alignment horizontal="center"/>
    </xf>
    <xf numFmtId="0" fontId="20" fillId="14" borderId="12" xfId="0" applyFont="1" applyFill="1" applyBorder="1" applyAlignment="1">
      <alignment horizontal="center" vertical="center"/>
    </xf>
    <xf numFmtId="0" fontId="20" fillId="14" borderId="28" xfId="0" applyFont="1" applyFill="1" applyBorder="1" applyAlignment="1">
      <alignment horizontal="center" vertical="center"/>
    </xf>
    <xf numFmtId="0" fontId="20" fillId="14" borderId="87" xfId="0" applyFont="1" applyFill="1" applyBorder="1" applyAlignment="1">
      <alignment horizontal="center" vertical="center" wrapText="1"/>
    </xf>
    <xf numFmtId="0" fontId="20" fillId="14" borderId="30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 vertical="center"/>
    </xf>
    <xf numFmtId="0" fontId="20" fillId="14" borderId="63" xfId="0" applyFont="1" applyFill="1" applyBorder="1" applyAlignment="1">
      <alignment horizontal="center" vertical="center"/>
    </xf>
    <xf numFmtId="0" fontId="19" fillId="14" borderId="65" xfId="0" applyFont="1" applyFill="1" applyBorder="1" applyAlignment="1">
      <alignment horizontal="center" vertical="center"/>
    </xf>
    <xf numFmtId="0" fontId="27" fillId="14" borderId="12" xfId="0" applyFont="1" applyFill="1" applyBorder="1" applyAlignment="1">
      <alignment horizontal="center" vertical="center" wrapText="1"/>
    </xf>
    <xf numFmtId="0" fontId="27" fillId="14" borderId="29" xfId="0" applyFont="1" applyFill="1" applyBorder="1" applyAlignment="1">
      <alignment horizontal="center" vertical="center"/>
    </xf>
    <xf numFmtId="20" fontId="20" fillId="14" borderId="57" xfId="0" applyNumberFormat="1" applyFont="1" applyFill="1" applyBorder="1" applyAlignment="1">
      <alignment horizontal="center" vertical="center"/>
    </xf>
    <xf numFmtId="0" fontId="19" fillId="14" borderId="60" xfId="0" applyFont="1" applyFill="1" applyBorder="1" applyAlignment="1">
      <alignment vertical="center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28" xfId="0" applyFont="1" applyFill="1" applyBorder="1" applyAlignment="1">
      <alignment horizontal="center" vertical="center" wrapText="1"/>
    </xf>
    <xf numFmtId="0" fontId="20" fillId="14" borderId="57" xfId="0" applyFont="1" applyFill="1" applyBorder="1" applyAlignment="1">
      <alignment horizontal="center" vertical="center"/>
    </xf>
    <xf numFmtId="0" fontId="19" fillId="14" borderId="60" xfId="0" applyFont="1" applyFill="1" applyBorder="1" applyAlignment="1">
      <alignment horizontal="center" vertical="center"/>
    </xf>
    <xf numFmtId="0" fontId="20" fillId="14" borderId="55" xfId="0" applyFont="1" applyFill="1" applyBorder="1" applyAlignment="1">
      <alignment horizontal="center" vertical="center"/>
    </xf>
    <xf numFmtId="0" fontId="20" fillId="14" borderId="51" xfId="0" applyFont="1" applyFill="1" applyBorder="1" applyAlignment="1">
      <alignment horizontal="center" vertical="center"/>
    </xf>
    <xf numFmtId="0" fontId="20" fillId="14" borderId="56" xfId="0" applyFont="1" applyFill="1" applyBorder="1" applyAlignment="1">
      <alignment horizontal="center" vertical="center"/>
    </xf>
    <xf numFmtId="0" fontId="20" fillId="14" borderId="50" xfId="0" applyFont="1" applyFill="1" applyBorder="1" applyAlignment="1">
      <alignment horizontal="center" vertical="center"/>
    </xf>
    <xf numFmtId="0" fontId="20" fillId="14" borderId="52" xfId="0" applyFont="1" applyFill="1" applyBorder="1" applyAlignment="1">
      <alignment horizontal="center" vertical="center"/>
    </xf>
    <xf numFmtId="0" fontId="28" fillId="13" borderId="0" xfId="0" applyFont="1" applyFill="1" applyBorder="1" applyAlignment="1">
      <alignment horizontal="center" vertical="center" wrapText="1" shrinkToFit="1"/>
    </xf>
    <xf numFmtId="0" fontId="25" fillId="13" borderId="0" xfId="0" applyFont="1" applyFill="1" applyBorder="1" applyAlignment="1">
      <alignment horizontal="center" vertical="center" wrapText="1" shrinkToFit="1"/>
    </xf>
    <xf numFmtId="0" fontId="20" fillId="14" borderId="88" xfId="0" applyFont="1" applyFill="1" applyBorder="1" applyAlignment="1">
      <alignment horizontal="center" vertical="center"/>
    </xf>
    <xf numFmtId="0" fontId="20" fillId="14" borderId="18" xfId="0" applyFont="1" applyFill="1" applyBorder="1" applyAlignment="1">
      <alignment horizontal="center"/>
    </xf>
    <xf numFmtId="0" fontId="20" fillId="14" borderId="24" xfId="0" applyFont="1" applyFill="1" applyBorder="1" applyAlignment="1">
      <alignment horizontal="center"/>
    </xf>
    <xf numFmtId="2" fontId="43" fillId="0" borderId="48" xfId="0" applyNumberFormat="1" applyFont="1" applyBorder="1" applyAlignment="1">
      <alignment horizontal="center" vertical="center"/>
    </xf>
    <xf numFmtId="2" fontId="43" fillId="0" borderId="86" xfId="0" applyNumberFormat="1" applyFont="1" applyBorder="1" applyAlignment="1">
      <alignment horizontal="center" vertical="center"/>
    </xf>
    <xf numFmtId="0" fontId="20" fillId="14" borderId="53" xfId="0" applyFont="1" applyFill="1" applyBorder="1" applyAlignment="1">
      <alignment horizontal="center"/>
    </xf>
    <xf numFmtId="0" fontId="20" fillId="14" borderId="54" xfId="0" applyFont="1" applyFill="1" applyBorder="1" applyAlignment="1">
      <alignment horizontal="center"/>
    </xf>
    <xf numFmtId="0" fontId="19" fillId="14" borderId="24" xfId="0" applyFont="1" applyFill="1" applyBorder="1" applyAlignment="1">
      <alignment horizontal="center"/>
    </xf>
    <xf numFmtId="0" fontId="19" fillId="14" borderId="58" xfId="0" applyFont="1" applyFill="1" applyBorder="1" applyAlignment="1">
      <alignment horizontal="center" vertical="center"/>
    </xf>
    <xf numFmtId="0" fontId="20" fillId="14" borderId="59" xfId="0" applyFont="1" applyFill="1" applyBorder="1" applyAlignment="1">
      <alignment horizontal="center"/>
    </xf>
    <xf numFmtId="0" fontId="19" fillId="14" borderId="18" xfId="0" applyFont="1" applyFill="1" applyBorder="1" applyAlignment="1">
      <alignment horizontal="center"/>
    </xf>
    <xf numFmtId="0" fontId="39" fillId="13" borderId="61" xfId="0" applyFont="1" applyFill="1" applyBorder="1" applyAlignment="1">
      <alignment horizontal="center"/>
    </xf>
    <xf numFmtId="0" fontId="20" fillId="14" borderId="58" xfId="0" applyFont="1" applyFill="1" applyBorder="1" applyAlignment="1">
      <alignment horizontal="center" vertical="center"/>
    </xf>
    <xf numFmtId="0" fontId="20" fillId="14" borderId="62" xfId="0" applyFont="1" applyFill="1" applyBorder="1" applyAlignment="1">
      <alignment horizontal="center"/>
    </xf>
    <xf numFmtId="0" fontId="21" fillId="13" borderId="26" xfId="0" applyFont="1" applyFill="1" applyBorder="1" applyAlignment="1">
      <alignment horizontal="center"/>
    </xf>
    <xf numFmtId="0" fontId="21" fillId="13" borderId="0" xfId="0" applyFont="1" applyFill="1" applyBorder="1" applyAlignment="1">
      <alignment horizontal="center"/>
    </xf>
    <xf numFmtId="0" fontId="22" fillId="12" borderId="0" xfId="0" applyFont="1" applyFill="1" applyAlignment="1">
      <alignment horizontal="center"/>
    </xf>
    <xf numFmtId="0" fontId="21" fillId="13" borderId="0" xfId="0" applyFont="1" applyFill="1" applyAlignment="1">
      <alignment horizontal="center"/>
    </xf>
    <xf numFmtId="0" fontId="26" fillId="13" borderId="26" xfId="0" applyFont="1" applyFill="1" applyBorder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0" fontId="47" fillId="13" borderId="0" xfId="0" applyFont="1" applyFill="1" applyBorder="1" applyAlignment="1">
      <alignment horizontal="center" vertical="center" wrapText="1" shrinkToFit="1"/>
    </xf>
    <xf numFmtId="0" fontId="20" fillId="14" borderId="49" xfId="0" applyFont="1" applyFill="1" applyBorder="1" applyAlignment="1">
      <alignment horizontal="center" vertical="center" wrapText="1"/>
    </xf>
    <xf numFmtId="0" fontId="20" fillId="14" borderId="45" xfId="0" applyFont="1" applyFill="1" applyBorder="1" applyAlignment="1">
      <alignment horizontal="center" vertical="center"/>
    </xf>
    <xf numFmtId="0" fontId="19" fillId="14" borderId="58" xfId="0" applyFont="1" applyFill="1" applyBorder="1" applyAlignment="1">
      <alignment vertical="center"/>
    </xf>
    <xf numFmtId="0" fontId="19" fillId="14" borderId="29" xfId="0" applyFont="1" applyFill="1" applyBorder="1" applyAlignment="1">
      <alignment horizontal="center" vertical="center" wrapText="1"/>
    </xf>
    <xf numFmtId="0" fontId="19" fillId="14" borderId="64" xfId="0" applyFont="1" applyFill="1" applyBorder="1" applyAlignment="1">
      <alignment horizontal="center" vertical="center"/>
    </xf>
    <xf numFmtId="0" fontId="20" fillId="14" borderId="60" xfId="0" applyFont="1" applyFill="1" applyBorder="1" applyAlignment="1">
      <alignment horizontal="center" vertical="center"/>
    </xf>
    <xf numFmtId="0" fontId="20" fillId="14" borderId="47" xfId="0" applyFont="1" applyFill="1" applyBorder="1" applyAlignment="1">
      <alignment horizontal="center" vertical="center"/>
    </xf>
    <xf numFmtId="0" fontId="20" fillId="14" borderId="66" xfId="0" applyFont="1" applyFill="1" applyBorder="1" applyAlignment="1">
      <alignment horizontal="center"/>
    </xf>
    <xf numFmtId="0" fontId="19" fillId="14" borderId="67" xfId="0" applyFont="1" applyFill="1" applyBorder="1" applyAlignment="1">
      <alignment horizontal="center"/>
    </xf>
    <xf numFmtId="0" fontId="20" fillId="14" borderId="67" xfId="0" applyFont="1" applyFill="1" applyBorder="1" applyAlignment="1">
      <alignment horizontal="center"/>
    </xf>
    <xf numFmtId="0" fontId="20" fillId="14" borderId="68" xfId="0" applyFont="1" applyFill="1" applyBorder="1" applyAlignment="1">
      <alignment horizontal="center"/>
    </xf>
    <xf numFmtId="0" fontId="20" fillId="14" borderId="69" xfId="0" applyFont="1" applyFill="1" applyBorder="1" applyAlignment="1">
      <alignment horizontal="center"/>
    </xf>
    <xf numFmtId="0" fontId="20" fillId="14" borderId="70" xfId="0" applyFont="1" applyFill="1" applyBorder="1" applyAlignment="1">
      <alignment horizontal="center"/>
    </xf>
    <xf numFmtId="0" fontId="19" fillId="14" borderId="68" xfId="0" applyFont="1" applyFill="1" applyBorder="1" applyAlignment="1">
      <alignment horizontal="center"/>
    </xf>
    <xf numFmtId="0" fontId="20" fillId="14" borderId="71" xfId="0" applyFont="1" applyFill="1" applyBorder="1" applyAlignment="1">
      <alignment horizontal="center"/>
    </xf>
    <xf numFmtId="0" fontId="52" fillId="0" borderId="0" xfId="0" applyFont="1" applyAlignment="1">
      <alignment horizontal="center" vertical="top"/>
    </xf>
    <xf numFmtId="0" fontId="54" fillId="0" borderId="0" xfId="0" applyFont="1" applyAlignment="1">
      <alignment horizontal="right" vertical="top" wrapText="1"/>
    </xf>
    <xf numFmtId="20" fontId="20" fillId="14" borderId="12" xfId="0" applyNumberFormat="1" applyFont="1" applyFill="1" applyBorder="1" applyAlignment="1">
      <alignment horizontal="center" vertical="center"/>
    </xf>
    <xf numFmtId="20" fontId="20" fillId="14" borderId="13" xfId="0" applyNumberFormat="1" applyFont="1" applyFill="1" applyBorder="1" applyAlignment="1">
      <alignment horizontal="center" vertical="center"/>
    </xf>
    <xf numFmtId="0" fontId="20" fillId="14" borderId="13" xfId="0" applyFont="1" applyFill="1" applyBorder="1" applyAlignment="1">
      <alignment horizontal="center" vertical="center" wrapText="1"/>
    </xf>
    <xf numFmtId="0" fontId="20" fillId="14" borderId="13" xfId="0" applyFont="1" applyFill="1" applyBorder="1" applyAlignment="1">
      <alignment horizontal="center" vertical="center"/>
    </xf>
    <xf numFmtId="0" fontId="20" fillId="14" borderId="76" xfId="0" applyFont="1" applyFill="1" applyBorder="1" applyAlignment="1">
      <alignment horizontal="center" vertical="center"/>
    </xf>
    <xf numFmtId="0" fontId="20" fillId="14" borderId="77" xfId="0" applyFont="1" applyFill="1" applyBorder="1" applyAlignment="1">
      <alignment horizontal="center" vertical="center"/>
    </xf>
    <xf numFmtId="0" fontId="27" fillId="14" borderId="13" xfId="0" applyFont="1" applyFill="1" applyBorder="1" applyAlignment="1">
      <alignment horizontal="center" vertical="center" wrapText="1"/>
    </xf>
    <xf numFmtId="0" fontId="20" fillId="14" borderId="46" xfId="0" applyFont="1" applyFill="1" applyBorder="1" applyAlignment="1">
      <alignment horizontal="center" vertical="center"/>
    </xf>
    <xf numFmtId="0" fontId="20" fillId="14" borderId="78" xfId="0" applyFont="1" applyFill="1" applyBorder="1" applyAlignment="1">
      <alignment horizontal="center" vertical="center"/>
    </xf>
    <xf numFmtId="0" fontId="20" fillId="14" borderId="79" xfId="0" applyFont="1" applyFill="1" applyBorder="1" applyAlignment="1">
      <alignment horizontal="center" vertical="center"/>
    </xf>
    <xf numFmtId="0" fontId="20" fillId="14" borderId="80" xfId="0" applyFont="1" applyFill="1" applyBorder="1" applyAlignment="1">
      <alignment horizontal="center" vertical="center"/>
    </xf>
    <xf numFmtId="0" fontId="20" fillId="14" borderId="46" xfId="0" applyFont="1" applyFill="1" applyBorder="1" applyAlignment="1">
      <alignment horizontal="center" vertical="center" wrapText="1"/>
    </xf>
    <xf numFmtId="0" fontId="20" fillId="14" borderId="74" xfId="0" applyFont="1" applyFill="1" applyBorder="1" applyAlignment="1">
      <alignment horizontal="center"/>
    </xf>
    <xf numFmtId="0" fontId="20" fillId="14" borderId="75" xfId="0" applyFont="1" applyFill="1" applyBorder="1" applyAlignment="1">
      <alignment horizontal="center"/>
    </xf>
    <xf numFmtId="0" fontId="20" fillId="14" borderId="72" xfId="0" applyFont="1" applyFill="1" applyBorder="1" applyAlignment="1">
      <alignment horizontal="center"/>
    </xf>
    <xf numFmtId="0" fontId="20" fillId="14" borderId="73" xfId="0" applyFont="1" applyFill="1" applyBorder="1" applyAlignment="1">
      <alignment horizontal="center"/>
    </xf>
    <xf numFmtId="2" fontId="28" fillId="18" borderId="30" xfId="0" applyNumberFormat="1" applyFont="1" applyFill="1" applyBorder="1" applyAlignment="1">
      <alignment vertical="center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00000000-0005-0000-0000-00000F000000}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44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ill>
        <patternFill>
          <bgColor rgb="FFFFFF00"/>
        </patternFill>
      </fill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ill>
        <patternFill>
          <bgColor rgb="FFFFFF00"/>
        </patternFill>
      </fill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84137</xdr:colOff>
      <xdr:row>0</xdr:row>
      <xdr:rowOff>103187</xdr:rowOff>
    </xdr:from>
    <xdr:to>
      <xdr:col>2</xdr:col>
      <xdr:colOff>494637</xdr:colOff>
      <xdr:row>2</xdr:row>
      <xdr:rowOff>301625</xdr:rowOff>
    </xdr:to>
    <xdr:pic>
      <xdr:nvPicPr>
        <xdr:cNvPr id="1163" name="Obraz 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" y="103187"/>
          <a:ext cx="1275688" cy="89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0</xdr:rowOff>
    </xdr:from>
    <xdr:to>
      <xdr:col>1</xdr:col>
      <xdr:colOff>52387</xdr:colOff>
      <xdr:row>2</xdr:row>
      <xdr:rowOff>38928</xdr:rowOff>
    </xdr:to>
    <xdr:pic>
      <xdr:nvPicPr>
        <xdr:cNvPr id="3722" name="Obraz 4">
          <a:extLst>
            <a:ext uri="{FF2B5EF4-FFF2-40B4-BE49-F238E27FC236}">
              <a16:creationId xmlns:a16="http://schemas.microsoft.com/office/drawing/2014/main" id="{00000000-0008-0000-0100-00008A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0"/>
          <a:ext cx="1782763" cy="1227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91550</xdr:colOff>
      <xdr:row>7</xdr:row>
      <xdr:rowOff>45028</xdr:rowOff>
    </xdr:from>
    <xdr:to>
      <xdr:col>0</xdr:col>
      <xdr:colOff>1348449</xdr:colOff>
      <xdr:row>14</xdr:row>
      <xdr:rowOff>135702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550" y="2065985"/>
          <a:ext cx="1256899" cy="1366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99906</xdr:rowOff>
    </xdr:from>
    <xdr:to>
      <xdr:col>0</xdr:col>
      <xdr:colOff>1411321</xdr:colOff>
      <xdr:row>25</xdr:row>
      <xdr:rowOff>194369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067276"/>
          <a:ext cx="1411321" cy="14031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77262</xdr:colOff>
      <xdr:row>21</xdr:row>
      <xdr:rowOff>103719</xdr:rowOff>
    </xdr:from>
    <xdr:to>
      <xdr:col>6</xdr:col>
      <xdr:colOff>92072</xdr:colOff>
      <xdr:row>23</xdr:row>
      <xdr:rowOff>171336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H="1" flipV="1">
          <a:off x="3760262" y="3299886"/>
          <a:ext cx="7405" cy="46778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73236</xdr:colOff>
      <xdr:row>21</xdr:row>
      <xdr:rowOff>92076</xdr:rowOff>
    </xdr:from>
    <xdr:to>
      <xdr:col>8</xdr:col>
      <xdr:colOff>77470</xdr:colOff>
      <xdr:row>24</xdr:row>
      <xdr:rowOff>78</xdr:rowOff>
    </xdr:to>
    <xdr:cxnSp macro="">
      <xdr:nvCxnSpPr>
        <xdr:cNvPr id="10" name="Łącznik prosty ze strzałką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H="1" flipV="1">
          <a:off x="4256616" y="3278718"/>
          <a:ext cx="8467" cy="5101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347133</xdr:colOff>
      <xdr:row>21</xdr:row>
      <xdr:rowOff>143935</xdr:rowOff>
    </xdr:from>
    <xdr:to>
      <xdr:col>10</xdr:col>
      <xdr:colOff>43392</xdr:colOff>
      <xdr:row>23</xdr:row>
      <xdr:rowOff>181888</xdr:rowOff>
    </xdr:to>
    <xdr:cxnSp macro="">
      <xdr:nvCxnSpPr>
        <xdr:cNvPr id="14" name="Łącznik prosty ze strzałką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 flipH="1" flipV="1">
          <a:off x="4674658" y="3340102"/>
          <a:ext cx="77259" cy="43814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603250</xdr:colOff>
      <xdr:row>21</xdr:row>
      <xdr:rowOff>148167</xdr:rowOff>
    </xdr:from>
    <xdr:to>
      <xdr:col>18</xdr:col>
      <xdr:colOff>81704</xdr:colOff>
      <xdr:row>23</xdr:row>
      <xdr:rowOff>179917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6656917" y="4296834"/>
          <a:ext cx="219287" cy="43391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202355</xdr:colOff>
      <xdr:row>22</xdr:row>
      <xdr:rowOff>3175</xdr:rowOff>
    </xdr:from>
    <xdr:to>
      <xdr:col>19</xdr:col>
      <xdr:colOff>251743</xdr:colOff>
      <xdr:row>25</xdr:row>
      <xdr:rowOff>10601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 flipV="1">
          <a:off x="7317318" y="3390900"/>
          <a:ext cx="59265" cy="59901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249979</xdr:colOff>
      <xdr:row>21</xdr:row>
      <xdr:rowOff>177799</xdr:rowOff>
    </xdr:from>
    <xdr:to>
      <xdr:col>20</xdr:col>
      <xdr:colOff>534756</xdr:colOff>
      <xdr:row>23</xdr:row>
      <xdr:rowOff>150113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H="1" flipV="1">
          <a:off x="7935384" y="3373966"/>
          <a:ext cx="277283" cy="37253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63500</xdr:colOff>
      <xdr:row>21</xdr:row>
      <xdr:rowOff>136524</xdr:rowOff>
    </xdr:from>
    <xdr:to>
      <xdr:col>1</xdr:col>
      <xdr:colOff>70905</xdr:colOff>
      <xdr:row>24</xdr:row>
      <xdr:rowOff>2092</xdr:rowOff>
    </xdr:to>
    <xdr:cxnSp macro="">
      <xdr:nvCxnSpPr>
        <xdr:cNvPr id="11" name="Łącznik prosty ze strzałką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flipH="1" flipV="1">
          <a:off x="349250" y="3323166"/>
          <a:ext cx="7405" cy="46778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479852</xdr:colOff>
      <xdr:row>13</xdr:row>
      <xdr:rowOff>243417</xdr:rowOff>
    </xdr:from>
    <xdr:to>
      <xdr:col>20</xdr:col>
      <xdr:colOff>588945</xdr:colOff>
      <xdr:row>15</xdr:row>
      <xdr:rowOff>74902</xdr:rowOff>
    </xdr:to>
    <xdr:cxnSp macro="">
      <xdr:nvCxnSpPr>
        <xdr:cNvPr id="9" name="Łącznik prosty ze strzałką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H="1">
          <a:off x="7596720" y="2751667"/>
          <a:ext cx="679447" cy="24129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134621</xdr:colOff>
      <xdr:row>16</xdr:row>
      <xdr:rowOff>31750</xdr:rowOff>
    </xdr:from>
    <xdr:to>
      <xdr:col>13</xdr:col>
      <xdr:colOff>208703</xdr:colOff>
      <xdr:row>17</xdr:row>
      <xdr:rowOff>11907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H="1" flipV="1">
          <a:off x="5461001" y="3164417"/>
          <a:ext cx="74082" cy="222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336761</xdr:colOff>
      <xdr:row>18</xdr:row>
      <xdr:rowOff>119380</xdr:rowOff>
    </xdr:from>
    <xdr:to>
      <xdr:col>20</xdr:col>
      <xdr:colOff>578307</xdr:colOff>
      <xdr:row>21</xdr:row>
      <xdr:rowOff>54899</xdr:rowOff>
    </xdr:to>
    <xdr:cxnSp macro="">
      <xdr:nvCxnSpPr>
        <xdr:cNvPr id="15" name="Łącznik prosty ze strzałką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H="1">
          <a:off x="5884333" y="3683000"/>
          <a:ext cx="2084918" cy="51858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145203</xdr:colOff>
      <xdr:row>21</xdr:row>
      <xdr:rowOff>137584</xdr:rowOff>
    </xdr:from>
    <xdr:to>
      <xdr:col>16</xdr:col>
      <xdr:colOff>74297</xdr:colOff>
      <xdr:row>24</xdr:row>
      <xdr:rowOff>160667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 flipV="1">
          <a:off x="5683250" y="4286251"/>
          <a:ext cx="317502" cy="61383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V28"/>
  <sheetViews>
    <sheetView zoomScaleNormal="100" zoomScaleSheetLayoutView="120" workbookViewId="0">
      <selection activeCell="K12" sqref="K12"/>
    </sheetView>
  </sheetViews>
  <sheetFormatPr defaultColWidth="9.140625" defaultRowHeight="12.75"/>
  <cols>
    <col min="1" max="1" width="3.7109375" style="14" customWidth="1"/>
    <col min="2" max="3" width="9.28515625" style="14" customWidth="1"/>
    <col min="4" max="4" width="34.7109375" style="23" bestFit="1" customWidth="1"/>
    <col min="5" max="5" width="45.7109375" style="19" bestFit="1" customWidth="1"/>
    <col min="6" max="6" width="7.85546875" style="23" bestFit="1" customWidth="1"/>
    <col min="7" max="7" width="10.7109375" style="19" customWidth="1"/>
    <col min="8" max="9" width="10.7109375" style="23" customWidth="1"/>
    <col min="10" max="10" width="12.85546875" style="23" customWidth="1"/>
    <col min="11" max="11" width="21.140625" style="23" bestFit="1" customWidth="1"/>
    <col min="12" max="12" width="19.28515625" style="23" bestFit="1" customWidth="1"/>
    <col min="13" max="13" width="18.7109375" style="23" bestFit="1" customWidth="1"/>
    <col min="14" max="16384" width="9.140625" style="23"/>
  </cols>
  <sheetData>
    <row r="1" spans="1:10" ht="33">
      <c r="A1" s="239" t="s">
        <v>59</v>
      </c>
      <c r="B1" s="239"/>
      <c r="C1" s="239"/>
      <c r="D1" s="239"/>
      <c r="E1" s="239"/>
      <c r="F1" s="239"/>
      <c r="G1" s="239"/>
      <c r="H1" s="239"/>
      <c r="I1" s="239"/>
      <c r="J1" s="5"/>
    </row>
    <row r="2" spans="1:10" ht="21.75" customHeight="1">
      <c r="A2" s="245" t="s">
        <v>39</v>
      </c>
      <c r="B2" s="245"/>
      <c r="C2" s="245"/>
      <c r="D2" s="245"/>
      <c r="E2" s="245"/>
      <c r="F2" s="245"/>
      <c r="G2" s="245"/>
      <c r="H2" s="245"/>
      <c r="I2" s="245"/>
      <c r="J2" s="5"/>
    </row>
    <row r="3" spans="1:10" ht="28.5" customHeight="1">
      <c r="A3" s="120"/>
      <c r="C3" s="225"/>
      <c r="D3" s="222" t="s">
        <v>76</v>
      </c>
      <c r="E3" s="217" t="s">
        <v>76</v>
      </c>
      <c r="G3" s="249" t="s">
        <v>79</v>
      </c>
      <c r="H3" s="249"/>
      <c r="I3" s="230" t="s">
        <v>80</v>
      </c>
      <c r="J3" s="5"/>
    </row>
    <row r="4" spans="1:10" s="123" customFormat="1" ht="17.25" customHeight="1">
      <c r="A4" s="121"/>
      <c r="C4" s="226"/>
      <c r="D4" s="221" t="s">
        <v>32</v>
      </c>
      <c r="E4" s="155" t="s">
        <v>28</v>
      </c>
      <c r="G4" s="248" t="s">
        <v>33</v>
      </c>
      <c r="H4" s="248"/>
      <c r="I4" s="248"/>
      <c r="J4" s="122"/>
    </row>
    <row r="5" spans="1:10" s="39" customFormat="1" ht="22.5" customHeight="1">
      <c r="A5" s="240" t="s">
        <v>18</v>
      </c>
      <c r="B5" s="240"/>
      <c r="C5" s="240"/>
      <c r="D5" s="241"/>
      <c r="E5" s="241"/>
      <c r="F5" s="241"/>
      <c r="G5" s="241"/>
      <c r="H5" s="241"/>
      <c r="I5" s="241"/>
      <c r="J5" s="114"/>
    </row>
    <row r="6" spans="1:10" s="28" customFormat="1" ht="13.5" customHeight="1">
      <c r="A6" s="244"/>
      <c r="B6" s="244"/>
      <c r="C6" s="244"/>
      <c r="D6" s="244"/>
      <c r="E6" s="244"/>
      <c r="F6" s="244"/>
      <c r="G6" s="244"/>
      <c r="H6" s="115"/>
      <c r="I6" s="116"/>
      <c r="J6" s="27"/>
    </row>
    <row r="7" spans="1:10" ht="11.25" customHeight="1">
      <c r="A7" s="242" t="s">
        <v>22</v>
      </c>
      <c r="B7" s="117" t="s">
        <v>23</v>
      </c>
      <c r="C7" s="219" t="s">
        <v>70</v>
      </c>
      <c r="D7" s="246" t="s">
        <v>0</v>
      </c>
      <c r="E7" s="246" t="s">
        <v>2</v>
      </c>
      <c r="F7" s="254" t="s">
        <v>1</v>
      </c>
      <c r="G7" s="242" t="s">
        <v>3</v>
      </c>
      <c r="H7" s="256" t="s">
        <v>19</v>
      </c>
      <c r="I7" s="256" t="s">
        <v>20</v>
      </c>
      <c r="J7" s="5"/>
    </row>
    <row r="8" spans="1:10" ht="12" customHeight="1">
      <c r="A8" s="243"/>
      <c r="B8" s="118" t="s">
        <v>24</v>
      </c>
      <c r="C8" s="220" t="s">
        <v>71</v>
      </c>
      <c r="D8" s="247"/>
      <c r="E8" s="247"/>
      <c r="F8" s="255"/>
      <c r="G8" s="243"/>
      <c r="H8" s="256"/>
      <c r="I8" s="256"/>
      <c r="J8" s="5"/>
    </row>
    <row r="9" spans="1:10" s="196" customFormat="1" ht="26.1" customHeight="1">
      <c r="A9" s="190">
        <v>1</v>
      </c>
      <c r="B9" s="190"/>
      <c r="C9" s="190"/>
      <c r="D9" s="191"/>
      <c r="E9" s="192"/>
      <c r="F9" s="192"/>
      <c r="G9" s="193"/>
      <c r="H9" s="194"/>
      <c r="I9" s="194"/>
      <c r="J9" s="195"/>
    </row>
    <row r="10" spans="1:10" s="196" customFormat="1" ht="26.1" customHeight="1">
      <c r="A10" s="190">
        <v>2</v>
      </c>
      <c r="B10" s="190"/>
      <c r="C10" s="190"/>
      <c r="D10" s="191"/>
      <c r="E10" s="192"/>
      <c r="F10" s="190"/>
      <c r="G10" s="193"/>
      <c r="H10" s="194"/>
      <c r="I10" s="194"/>
      <c r="J10" s="195"/>
    </row>
    <row r="11" spans="1:10" s="196" customFormat="1" ht="26.1" customHeight="1">
      <c r="A11" s="190">
        <v>3</v>
      </c>
      <c r="B11" s="190"/>
      <c r="C11" s="190"/>
      <c r="D11" s="197"/>
      <c r="E11" s="192"/>
      <c r="F11" s="190"/>
      <c r="G11" s="198"/>
      <c r="H11" s="194"/>
      <c r="I11" s="194"/>
      <c r="J11" s="195"/>
    </row>
    <row r="12" spans="1:10" s="196" customFormat="1" ht="26.1" customHeight="1">
      <c r="A12" s="190">
        <v>4</v>
      </c>
      <c r="B12" s="190"/>
      <c r="C12" s="190"/>
      <c r="D12" s="191"/>
      <c r="E12" s="192"/>
      <c r="F12" s="192"/>
      <c r="G12" s="198"/>
      <c r="H12" s="194"/>
      <c r="I12" s="194"/>
      <c r="J12" s="195"/>
    </row>
    <row r="13" spans="1:10" s="196" customFormat="1" ht="26.1" customHeight="1">
      <c r="A13" s="190">
        <v>5</v>
      </c>
      <c r="B13" s="190"/>
      <c r="C13" s="190"/>
      <c r="D13" s="197"/>
      <c r="E13" s="190"/>
      <c r="F13" s="190"/>
      <c r="G13" s="193"/>
      <c r="H13" s="194"/>
      <c r="I13" s="194"/>
      <c r="J13" s="195"/>
    </row>
    <row r="14" spans="1:10" s="196" customFormat="1" ht="26.1" customHeight="1">
      <c r="A14" s="190">
        <v>6</v>
      </c>
      <c r="B14" s="190"/>
      <c r="C14" s="190"/>
      <c r="D14" s="197"/>
      <c r="E14" s="190"/>
      <c r="F14" s="190"/>
      <c r="G14" s="193"/>
      <c r="H14" s="194"/>
      <c r="I14" s="194"/>
      <c r="J14" s="195"/>
    </row>
    <row r="15" spans="1:10" s="196" customFormat="1" ht="26.1" customHeight="1">
      <c r="A15" s="190">
        <v>7</v>
      </c>
      <c r="B15" s="190"/>
      <c r="C15" s="200"/>
      <c r="D15" s="199"/>
      <c r="E15" s="200"/>
      <c r="F15" s="200"/>
      <c r="G15" s="193"/>
      <c r="H15" s="194"/>
      <c r="I15" s="194"/>
      <c r="J15" s="195"/>
    </row>
    <row r="16" spans="1:10" s="196" customFormat="1" ht="26.1" customHeight="1">
      <c r="A16" s="190">
        <v>8</v>
      </c>
      <c r="B16" s="190"/>
      <c r="C16" s="190"/>
      <c r="D16" s="197"/>
      <c r="E16" s="200"/>
      <c r="F16" s="190"/>
      <c r="G16" s="193"/>
      <c r="H16" s="194"/>
      <c r="I16" s="194"/>
      <c r="J16" s="195"/>
    </row>
    <row r="17" spans="1:22" s="196" customFormat="1" ht="26.1" customHeight="1">
      <c r="A17" s="190">
        <v>9</v>
      </c>
      <c r="B17" s="190"/>
      <c r="C17" s="190"/>
      <c r="D17" s="191"/>
      <c r="E17" s="200"/>
      <c r="F17" s="192"/>
      <c r="G17" s="198"/>
      <c r="H17" s="194"/>
      <c r="I17" s="194"/>
      <c r="J17" s="195"/>
    </row>
    <row r="18" spans="1:22" s="196" customFormat="1" ht="26.1" customHeight="1">
      <c r="A18" s="190">
        <v>10</v>
      </c>
      <c r="B18" s="190"/>
      <c r="C18" s="190"/>
      <c r="D18" s="197"/>
      <c r="E18" s="200"/>
      <c r="F18" s="190"/>
      <c r="G18" s="198"/>
      <c r="H18" s="194"/>
      <c r="I18" s="194"/>
      <c r="J18" s="195"/>
    </row>
    <row r="19" spans="1:22" s="196" customFormat="1" ht="26.1" customHeight="1">
      <c r="A19" s="190">
        <v>11</v>
      </c>
      <c r="B19" s="190"/>
      <c r="C19" s="190"/>
      <c r="D19" s="197"/>
      <c r="E19" s="200"/>
      <c r="F19" s="190"/>
      <c r="G19" s="193"/>
      <c r="H19" s="194"/>
      <c r="I19" s="194"/>
      <c r="J19" s="195"/>
    </row>
    <row r="20" spans="1:22" s="196" customFormat="1" ht="26.1" customHeight="1">
      <c r="A20" s="190">
        <v>12</v>
      </c>
      <c r="B20" s="190"/>
      <c r="C20" s="190"/>
      <c r="D20" s="197"/>
      <c r="E20" s="200"/>
      <c r="F20" s="190"/>
      <c r="G20" s="193"/>
      <c r="H20" s="194"/>
      <c r="I20" s="194"/>
      <c r="J20" s="195"/>
    </row>
    <row r="21" spans="1:22" s="196" customFormat="1" ht="26.1" hidden="1" customHeight="1">
      <c r="A21" s="190">
        <v>37</v>
      </c>
      <c r="B21" s="190"/>
      <c r="C21" s="190"/>
      <c r="D21" s="191"/>
      <c r="E21" s="190"/>
      <c r="F21" s="192"/>
      <c r="G21" s="193"/>
      <c r="H21" s="194"/>
      <c r="I21" s="194"/>
      <c r="J21" s="195"/>
      <c r="K21" s="201"/>
      <c r="L21" s="201"/>
      <c r="M21" s="201"/>
      <c r="N21" s="201"/>
    </row>
    <row r="22" spans="1:22" s="196" customFormat="1" ht="26.1" hidden="1" customHeight="1">
      <c r="A22" s="190">
        <v>38</v>
      </c>
      <c r="B22" s="190"/>
      <c r="C22" s="190"/>
      <c r="D22" s="191"/>
      <c r="E22" s="190"/>
      <c r="F22" s="192"/>
      <c r="G22" s="193"/>
      <c r="H22" s="194"/>
      <c r="I22" s="194"/>
      <c r="J22" s="195"/>
      <c r="K22" s="201"/>
      <c r="L22" s="201"/>
      <c r="M22" s="201"/>
      <c r="N22" s="201"/>
    </row>
    <row r="23" spans="1:22" s="196" customFormat="1" ht="26.1" hidden="1" customHeight="1">
      <c r="A23" s="190">
        <v>39</v>
      </c>
      <c r="B23" s="190"/>
      <c r="C23" s="190"/>
      <c r="D23" s="191"/>
      <c r="E23" s="190"/>
      <c r="F23" s="192"/>
      <c r="G23" s="193"/>
      <c r="H23" s="194"/>
      <c r="I23" s="194"/>
      <c r="J23" s="195"/>
      <c r="K23" s="201"/>
      <c r="L23" s="201"/>
      <c r="M23" s="201"/>
      <c r="N23" s="201"/>
    </row>
    <row r="24" spans="1:22" s="196" customFormat="1" ht="26.1" hidden="1" customHeight="1">
      <c r="A24" s="190">
        <v>40</v>
      </c>
      <c r="B24" s="190"/>
      <c r="C24" s="190"/>
      <c r="D24" s="191"/>
      <c r="E24" s="190"/>
      <c r="F24" s="192"/>
      <c r="G24" s="193"/>
      <c r="H24" s="194"/>
      <c r="I24" s="194"/>
      <c r="J24" s="195"/>
      <c r="K24" s="201"/>
      <c r="L24" s="201"/>
      <c r="M24" s="201"/>
      <c r="N24" s="201"/>
    </row>
    <row r="25" spans="1:22" s="16" customFormat="1" ht="15" customHeight="1">
      <c r="J25" s="106"/>
      <c r="K25" s="23"/>
      <c r="L25" s="23"/>
      <c r="M25" s="23"/>
      <c r="N25" s="23"/>
      <c r="O25" s="106"/>
      <c r="P25" s="106"/>
      <c r="Q25" s="106"/>
      <c r="R25" s="106"/>
      <c r="S25" s="106"/>
      <c r="T25" s="106"/>
      <c r="U25" s="106"/>
      <c r="V25" s="106"/>
    </row>
    <row r="26" spans="1:22" s="125" customFormat="1" ht="42.75" customHeight="1">
      <c r="D26" s="126"/>
      <c r="E26" s="126"/>
      <c r="F26" s="257"/>
      <c r="G26" s="257"/>
      <c r="H26" s="257"/>
      <c r="I26" s="257"/>
      <c r="K26" s="23"/>
      <c r="L26" s="23"/>
      <c r="M26" s="23"/>
      <c r="N26" s="23"/>
    </row>
    <row r="27" spans="1:22" s="15" customFormat="1" ht="29.25" customHeight="1">
      <c r="A27" s="14"/>
      <c r="B27" s="14"/>
      <c r="C27" s="14"/>
      <c r="D27" s="124" t="s">
        <v>25</v>
      </c>
      <c r="E27" s="127" t="s">
        <v>26</v>
      </c>
      <c r="F27" s="251" t="s">
        <v>27</v>
      </c>
      <c r="G27" s="251"/>
      <c r="H27" s="251" t="s">
        <v>44</v>
      </c>
      <c r="I27" s="252"/>
      <c r="K27" s="23"/>
      <c r="L27" s="23"/>
      <c r="M27" s="23"/>
      <c r="N27" s="23"/>
    </row>
    <row r="28" spans="1:22" ht="13.5">
      <c r="D28" s="119"/>
      <c r="E28" s="119"/>
      <c r="F28" s="250"/>
      <c r="G28" s="250"/>
      <c r="H28" s="253"/>
      <c r="I28" s="253"/>
    </row>
  </sheetData>
  <mergeCells count="19">
    <mergeCell ref="F28:G28"/>
    <mergeCell ref="H27:I27"/>
    <mergeCell ref="H28:I28"/>
    <mergeCell ref="E7:E8"/>
    <mergeCell ref="F7:F8"/>
    <mergeCell ref="H7:H8"/>
    <mergeCell ref="F27:G27"/>
    <mergeCell ref="H26:I26"/>
    <mergeCell ref="I7:I8"/>
    <mergeCell ref="F26:G26"/>
    <mergeCell ref="A1:I1"/>
    <mergeCell ref="A5:I5"/>
    <mergeCell ref="G7:G8"/>
    <mergeCell ref="A6:G6"/>
    <mergeCell ref="A7:A8"/>
    <mergeCell ref="A2:I2"/>
    <mergeCell ref="D7:D8"/>
    <mergeCell ref="G4:I4"/>
    <mergeCell ref="G3:H3"/>
  </mergeCells>
  <conditionalFormatting sqref="H9:I20">
    <cfRule type="expression" dxfId="440" priority="46" stopIfTrue="1">
      <formula>IF(#REF!&lt;0,#REF!,0)</formula>
    </cfRule>
    <cfRule type="cellIs" dxfId="439" priority="47" stopIfTrue="1" operator="equal">
      <formula>IF(SIGN(#REF!)=1,#REF!,0)</formula>
    </cfRule>
    <cfRule type="expression" dxfId="438" priority="48" stopIfTrue="1">
      <formula>IF(#REF!&gt;0,#REF!,0)</formula>
    </cfRule>
  </conditionalFormatting>
  <conditionalFormatting sqref="H21:I21">
    <cfRule type="expression" dxfId="437" priority="10" stopIfTrue="1">
      <formula>IF(#REF!&lt;0,#REF!,0)</formula>
    </cfRule>
    <cfRule type="cellIs" dxfId="436" priority="11" stopIfTrue="1" operator="equal">
      <formula>IF(SIGN(#REF!)=1,#REF!,0)</formula>
    </cfRule>
    <cfRule type="expression" dxfId="435" priority="12" stopIfTrue="1">
      <formula>IF(#REF!&gt;0,#REF!,0)</formula>
    </cfRule>
  </conditionalFormatting>
  <conditionalFormatting sqref="H22:I22">
    <cfRule type="expression" dxfId="434" priority="7" stopIfTrue="1">
      <formula>IF(#REF!&lt;0,#REF!,0)</formula>
    </cfRule>
    <cfRule type="cellIs" dxfId="433" priority="8" stopIfTrue="1" operator="equal">
      <formula>IF(SIGN(#REF!)=1,#REF!,0)</formula>
    </cfRule>
    <cfRule type="expression" dxfId="432" priority="9" stopIfTrue="1">
      <formula>IF(#REF!&gt;0,#REF!,0)</formula>
    </cfRule>
  </conditionalFormatting>
  <conditionalFormatting sqref="H23:I23">
    <cfRule type="expression" dxfId="431" priority="4" stopIfTrue="1">
      <formula>IF(#REF!&lt;0,#REF!,0)</formula>
    </cfRule>
    <cfRule type="cellIs" dxfId="430" priority="5" stopIfTrue="1" operator="equal">
      <formula>IF(SIGN(#REF!)=1,#REF!,0)</formula>
    </cfRule>
    <cfRule type="expression" dxfId="429" priority="6" stopIfTrue="1">
      <formula>IF(#REF!&gt;0,#REF!,0)</formula>
    </cfRule>
  </conditionalFormatting>
  <conditionalFormatting sqref="H24:I24">
    <cfRule type="expression" dxfId="428" priority="1" stopIfTrue="1">
      <formula>IF(#REF!&lt;0,#REF!,0)</formula>
    </cfRule>
    <cfRule type="cellIs" dxfId="427" priority="2" stopIfTrue="1" operator="equal">
      <formula>IF(SIGN(#REF!)=1,#REF!,0)</formula>
    </cfRule>
    <cfRule type="expression" dxfId="426" priority="3" stopIfTrue="1">
      <formula>IF(#REF!&gt;0,#REF!,0)</formula>
    </cfRule>
  </conditionalFormatting>
  <pageMargins left="0.19685039370078741" right="0.19685039370078741" top="0.19685039370078741" bottom="0.19685039370078741" header="0" footer="0"/>
  <pageSetup paperSize="9" scale="64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indexed="10"/>
    <pageSetUpPr fitToPage="1"/>
  </sheetPr>
  <dimension ref="A1:AT36"/>
  <sheetViews>
    <sheetView showGridLines="0" tabSelected="1" zoomScale="115" zoomScaleNormal="115" zoomScaleSheetLayoutView="80" workbookViewId="0">
      <selection activeCell="P10" sqref="P10"/>
    </sheetView>
  </sheetViews>
  <sheetFormatPr defaultColWidth="9.140625" defaultRowHeight="12.75"/>
  <cols>
    <col min="1" max="1" width="26.28515625" style="23" customWidth="1"/>
    <col min="2" max="3" width="3.7109375" style="14" customWidth="1"/>
    <col min="4" max="4" width="4.7109375" style="14" customWidth="1"/>
    <col min="5" max="5" width="27.85546875" style="23" bestFit="1" customWidth="1"/>
    <col min="6" max="6" width="7.140625" style="23" bestFit="1" customWidth="1"/>
    <col min="7" max="7" width="21.140625" style="23" hidden="1" customWidth="1"/>
    <col min="8" max="8" width="7.5703125" style="19" customWidth="1"/>
    <col min="9" max="9" width="4.7109375" style="23" customWidth="1"/>
    <col min="10" max="10" width="1" style="23" customWidth="1"/>
    <col min="11" max="11" width="4.7109375" style="23" customWidth="1"/>
    <col min="12" max="12" width="1" style="23" customWidth="1"/>
    <col min="13" max="13" width="4.7109375" style="23" customWidth="1"/>
    <col min="14" max="14" width="1" style="23" customWidth="1"/>
    <col min="15" max="15" width="4.7109375" style="23" customWidth="1"/>
    <col min="16" max="16" width="1.140625" style="23" customWidth="1"/>
    <col min="17" max="17" width="4.7109375" style="23" customWidth="1"/>
    <col min="18" max="18" width="1" style="23" customWidth="1"/>
    <col min="19" max="19" width="4.7109375" style="23" customWidth="1"/>
    <col min="20" max="20" width="1" style="23" customWidth="1"/>
    <col min="21" max="21" width="6.7109375" style="23" customWidth="1"/>
    <col min="22" max="22" width="11.140625" style="23" bestFit="1" customWidth="1"/>
    <col min="23" max="23" width="10.5703125" style="23" bestFit="1" customWidth="1"/>
    <col min="24" max="24" width="9.5703125" style="20" customWidth="1"/>
    <col min="25" max="25" width="6.140625" style="23" customWidth="1"/>
    <col min="26" max="26" width="9" style="23" hidden="1" customWidth="1"/>
    <col min="27" max="27" width="9.140625" style="23" hidden="1" customWidth="1"/>
    <col min="28" max="29" width="4.5703125" style="14" hidden="1" customWidth="1"/>
    <col min="30" max="30" width="4.5703125" style="15" hidden="1" customWidth="1"/>
    <col min="31" max="31" width="4.5703125" style="16" hidden="1" customWidth="1"/>
    <col min="32" max="34" width="4.5703125" style="14" hidden="1" customWidth="1"/>
    <col min="35" max="36" width="4.5703125" style="16" hidden="1" customWidth="1"/>
    <col min="37" max="37" width="9.28515625" style="41" hidden="1" customWidth="1"/>
    <col min="38" max="38" width="10.140625" style="41" hidden="1" customWidth="1"/>
    <col min="39" max="39" width="10" style="41" hidden="1" customWidth="1"/>
    <col min="40" max="40" width="9.140625" style="23" customWidth="1"/>
    <col min="41" max="41" width="6.28515625" style="5" customWidth="1"/>
    <col min="42" max="16384" width="9.140625" style="23"/>
  </cols>
  <sheetData>
    <row r="1" spans="1:46" ht="71.25" customHeight="1">
      <c r="B1" s="304" t="s">
        <v>77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T1" s="26"/>
    </row>
    <row r="2" spans="1:46" ht="22.5" customHeight="1">
      <c r="B2" s="281" t="s">
        <v>39</v>
      </c>
      <c r="C2" s="281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208"/>
      <c r="AK2" s="37"/>
      <c r="AT2" s="26"/>
    </row>
    <row r="3" spans="1:46" s="33" customFormat="1" ht="9" customHeight="1">
      <c r="B3" s="38"/>
      <c r="C3" s="188"/>
      <c r="D3" s="38"/>
      <c r="N3" s="105"/>
      <c r="O3" s="105"/>
      <c r="X3" s="48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40"/>
      <c r="AM3" s="40"/>
      <c r="AO3" s="214"/>
    </row>
    <row r="4" spans="1:46" s="47" customFormat="1" ht="17.25" customHeight="1">
      <c r="B4" s="46"/>
      <c r="C4" s="46"/>
      <c r="D4" s="46"/>
      <c r="E4" s="103" t="str">
        <f>'protokół WAGI'!$D$3</f>
        <v>I</v>
      </c>
      <c r="F4" s="46"/>
      <c r="G4" s="260" t="str">
        <f>'protokół WAGI'!$E$3</f>
        <v>I</v>
      </c>
      <c r="H4" s="260"/>
      <c r="I4" s="260"/>
      <c r="J4" s="46"/>
      <c r="K4" s="46"/>
      <c r="L4" s="46"/>
      <c r="M4" s="46"/>
      <c r="N4" s="46"/>
      <c r="O4" s="46"/>
      <c r="P4" s="218"/>
      <c r="Q4" s="259" t="str">
        <f>'protokół WAGI'!$G$3</f>
        <v>Nowy Tomyśl</v>
      </c>
      <c r="R4" s="259"/>
      <c r="S4" s="259"/>
      <c r="T4" s="259"/>
      <c r="U4" s="259"/>
      <c r="V4" s="259"/>
      <c r="W4" s="258" t="str">
        <f>'protokół WAGI'!$I$3</f>
        <v>26.02.2022 r.</v>
      </c>
      <c r="X4" s="258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O4" s="215"/>
    </row>
    <row r="5" spans="1:46" s="15" customFormat="1" ht="18" customHeight="1">
      <c r="B5" s="6"/>
      <c r="C5" s="6"/>
      <c r="D5" s="6"/>
      <c r="E5" s="107" t="s">
        <v>30</v>
      </c>
      <c r="F5" s="248" t="s">
        <v>28</v>
      </c>
      <c r="G5" s="248"/>
      <c r="H5" s="248"/>
      <c r="I5" s="248"/>
      <c r="J5" s="248"/>
      <c r="K5" s="248"/>
      <c r="L5" s="248"/>
      <c r="M5" s="108"/>
      <c r="N5" s="108"/>
      <c r="O5" s="108"/>
      <c r="P5" s="248" t="s">
        <v>29</v>
      </c>
      <c r="Q5" s="248"/>
      <c r="R5" s="248"/>
      <c r="S5" s="248"/>
      <c r="T5" s="248"/>
      <c r="U5" s="248"/>
      <c r="V5" s="248"/>
      <c r="W5" s="248"/>
      <c r="X5" s="109"/>
      <c r="Y5" s="110"/>
      <c r="Z5" s="110"/>
      <c r="AA5" s="111"/>
      <c r="AB5" s="32"/>
      <c r="AC5" s="32"/>
      <c r="AD5" s="32"/>
      <c r="AE5" s="32"/>
      <c r="AF5" s="32"/>
      <c r="AG5" s="32"/>
      <c r="AH5" s="32"/>
      <c r="AI5" s="32"/>
      <c r="AJ5" s="7"/>
      <c r="AK5" s="112"/>
      <c r="AL5" s="112"/>
      <c r="AM5" s="112"/>
      <c r="AO5" s="110"/>
    </row>
    <row r="6" spans="1:46" s="28" customFormat="1" ht="15" customHeight="1">
      <c r="B6" s="265" t="s">
        <v>78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51"/>
      <c r="R6" s="52"/>
      <c r="S6" s="51"/>
      <c r="T6" s="52"/>
      <c r="U6" s="51"/>
      <c r="V6" s="51"/>
      <c r="W6" s="51"/>
      <c r="X6" s="53"/>
      <c r="Y6" s="27"/>
      <c r="Z6" s="27"/>
      <c r="AA6" s="29"/>
      <c r="AB6" s="30"/>
      <c r="AC6" s="30"/>
      <c r="AD6" s="30"/>
      <c r="AE6" s="31"/>
      <c r="AF6" s="30"/>
      <c r="AG6" s="30"/>
      <c r="AH6" s="30"/>
      <c r="AI6" s="31"/>
      <c r="AJ6" s="216"/>
      <c r="AK6" s="42"/>
      <c r="AL6" s="42"/>
      <c r="AM6" s="42"/>
      <c r="AO6" s="27"/>
    </row>
    <row r="7" spans="1:46" s="28" customFormat="1" ht="6" customHeight="1" thickBot="1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  <c r="R7" s="52"/>
      <c r="S7" s="51"/>
      <c r="T7" s="52"/>
      <c r="U7" s="51"/>
      <c r="V7" s="51"/>
      <c r="W7" s="51"/>
      <c r="X7" s="53"/>
      <c r="Y7" s="27"/>
      <c r="Z7" s="27"/>
      <c r="AA7" s="29"/>
      <c r="AB7" s="30"/>
      <c r="AC7" s="30"/>
      <c r="AD7" s="30"/>
      <c r="AE7" s="31"/>
      <c r="AF7" s="30"/>
      <c r="AG7" s="30"/>
      <c r="AH7" s="30"/>
      <c r="AI7" s="31"/>
      <c r="AJ7" s="216"/>
      <c r="AK7" s="42"/>
      <c r="AL7" s="42"/>
      <c r="AM7" s="42"/>
      <c r="AO7" s="27"/>
    </row>
    <row r="8" spans="1:46" ht="11.25" customHeight="1">
      <c r="B8" s="266" t="s">
        <v>22</v>
      </c>
      <c r="C8" s="261" t="s">
        <v>60</v>
      </c>
      <c r="D8" s="268" t="s">
        <v>40</v>
      </c>
      <c r="E8" s="270" t="s">
        <v>0</v>
      </c>
      <c r="F8" s="272" t="s">
        <v>1</v>
      </c>
      <c r="G8" s="156" t="s">
        <v>58</v>
      </c>
      <c r="H8" s="274" t="s">
        <v>3</v>
      </c>
      <c r="I8" s="276" t="s">
        <v>4</v>
      </c>
      <c r="J8" s="277"/>
      <c r="K8" s="277"/>
      <c r="L8" s="277"/>
      <c r="M8" s="277"/>
      <c r="N8" s="278"/>
      <c r="O8" s="279" t="s">
        <v>5</v>
      </c>
      <c r="P8" s="277"/>
      <c r="Q8" s="277"/>
      <c r="R8" s="277"/>
      <c r="S8" s="277"/>
      <c r="T8" s="280"/>
      <c r="U8" s="274" t="s">
        <v>6</v>
      </c>
      <c r="V8" s="232" t="s">
        <v>82</v>
      </c>
      <c r="W8" s="263" t="s">
        <v>37</v>
      </c>
      <c r="X8" s="305" t="s">
        <v>38</v>
      </c>
      <c r="Y8" s="5"/>
      <c r="Z8" s="5"/>
      <c r="AA8" s="9"/>
      <c r="AB8" s="56"/>
      <c r="AC8" s="56"/>
      <c r="AD8" s="56"/>
      <c r="AE8" s="57"/>
      <c r="AF8" s="56"/>
      <c r="AG8" s="56"/>
      <c r="AH8" s="56"/>
      <c r="AI8" s="57"/>
      <c r="AJ8" s="8"/>
    </row>
    <row r="9" spans="1:46" ht="11.25" customHeight="1" thickBot="1">
      <c r="B9" s="267"/>
      <c r="C9" s="262"/>
      <c r="D9" s="269"/>
      <c r="E9" s="271"/>
      <c r="F9" s="273"/>
      <c r="G9" s="209" t="s">
        <v>57</v>
      </c>
      <c r="H9" s="275"/>
      <c r="I9" s="312">
        <v>1</v>
      </c>
      <c r="J9" s="313"/>
      <c r="K9" s="314">
        <v>2</v>
      </c>
      <c r="L9" s="315"/>
      <c r="M9" s="315">
        <v>3</v>
      </c>
      <c r="N9" s="316"/>
      <c r="O9" s="317">
        <v>1</v>
      </c>
      <c r="P9" s="318"/>
      <c r="Q9" s="315">
        <v>2</v>
      </c>
      <c r="R9" s="315"/>
      <c r="S9" s="315">
        <v>3</v>
      </c>
      <c r="T9" s="319"/>
      <c r="U9" s="310"/>
      <c r="V9" s="233" t="s">
        <v>83</v>
      </c>
      <c r="W9" s="264"/>
      <c r="X9" s="311"/>
      <c r="Y9" s="95"/>
      <c r="Z9" s="95"/>
      <c r="AA9" s="9"/>
      <c r="AB9" s="56"/>
      <c r="AC9" s="56"/>
      <c r="AD9" s="56"/>
      <c r="AE9" s="57" t="s">
        <v>61</v>
      </c>
      <c r="AF9" s="56"/>
      <c r="AG9" s="56"/>
      <c r="AH9" s="56"/>
      <c r="AI9" s="57" t="s">
        <v>62</v>
      </c>
      <c r="AJ9" s="8" t="s">
        <v>63</v>
      </c>
      <c r="AK9" s="41" t="s">
        <v>34</v>
      </c>
      <c r="AL9" s="41" t="s">
        <v>35</v>
      </c>
      <c r="AM9" s="41" t="s">
        <v>36</v>
      </c>
    </row>
    <row r="10" spans="1:46" s="162" customFormat="1" ht="15.75" customHeight="1" thickBot="1">
      <c r="B10" s="136">
        <v>1</v>
      </c>
      <c r="C10" s="210"/>
      <c r="D10" s="158" t="s">
        <v>41</v>
      </c>
      <c r="E10" s="138"/>
      <c r="F10" s="139"/>
      <c r="G10" s="139"/>
      <c r="H10" s="140">
        <v>123</v>
      </c>
      <c r="I10" s="141">
        <v>80</v>
      </c>
      <c r="J10" s="142" t="s">
        <v>10</v>
      </c>
      <c r="K10" s="143"/>
      <c r="L10" s="144"/>
      <c r="M10" s="141"/>
      <c r="N10" s="145"/>
      <c r="O10" s="146">
        <v>100</v>
      </c>
      <c r="P10" s="147" t="s">
        <v>10</v>
      </c>
      <c r="Q10" s="148"/>
      <c r="R10" s="147"/>
      <c r="S10" s="148"/>
      <c r="T10" s="149"/>
      <c r="U10" s="202">
        <f t="shared" ref="U10:U15" si="0">IF(H10="","",(AE10+AI10))</f>
        <v>180</v>
      </c>
      <c r="V10" s="235">
        <f>IFERROR(AA10,"")</f>
        <v>1.0421350089901742</v>
      </c>
      <c r="W10" s="236">
        <f>IF(H10="","",IF(I10="","",ROUND(AA10*AM10,2)*Z10))</f>
        <v>262.61200000000002</v>
      </c>
      <c r="X10" s="231">
        <f>IF(H10=""," ",ROUND(AA10*U10,2)*Z10)</f>
        <v>262.61200000000002</v>
      </c>
      <c r="Y10" s="134"/>
      <c r="Z10" s="76">
        <f t="shared" ref="Z10:Z15" si="1">IF(D10="K",1.4,1)</f>
        <v>1.4</v>
      </c>
      <c r="AA10" s="77">
        <f t="shared" ref="AA10:AA15" si="2">IF(H10&lt;175.508,10^(0.75194503*((LOG10(H10/175.508))^2)),1)</f>
        <v>1.0421350089901742</v>
      </c>
      <c r="AB10" s="24">
        <f t="shared" ref="AB10:AB15" si="3">IF(J10="z",I10,IF(J10="x",I10*(-1),0))</f>
        <v>80</v>
      </c>
      <c r="AC10" s="24">
        <f t="shared" ref="AC10:AC15" si="4">IF(L10="z",K10,IF(L10="x",K10*(-1),0))</f>
        <v>0</v>
      </c>
      <c r="AD10" s="24">
        <f t="shared" ref="AD10:AD15" si="5">IF(N10="z",M10,IF(N10="x",M10*(-1),0))</f>
        <v>0</v>
      </c>
      <c r="AE10" s="25">
        <f t="shared" ref="AE10:AE15" si="6">IF(AND(AB10&lt;0,AC10&lt;0,AD10&lt;0),0,MAX(AB10:AD10))</f>
        <v>80</v>
      </c>
      <c r="AF10" s="24">
        <f t="shared" ref="AF10:AF15" si="7">IF(P10="z",O10,IF(P10="x",O10*(-1),0))</f>
        <v>100</v>
      </c>
      <c r="AG10" s="24">
        <f t="shared" ref="AG10:AG15" si="8">IF(R10="z",Q10,IF(R10="x",Q10*(-1),0))</f>
        <v>0</v>
      </c>
      <c r="AH10" s="24">
        <f t="shared" ref="AH10:AH15" si="9">IF(T10="z",S10,IF(T10="x",S10*(-1),0))</f>
        <v>0</v>
      </c>
      <c r="AI10" s="78">
        <f t="shared" ref="AI10:AI15" si="10">IF(AND(AF10&lt;0,AG10&lt;0,AH10&lt;0),0,MAX(AF10:AH10))</f>
        <v>100</v>
      </c>
      <c r="AJ10" s="207">
        <f>AE10+AI10</f>
        <v>180</v>
      </c>
      <c r="AK10" s="43">
        <f t="shared" ref="AK10:AK15" si="11">IF(ISTEXT(N10),AE10,LARGE(I10:M10,1))</f>
        <v>80</v>
      </c>
      <c r="AL10" s="43">
        <f t="shared" ref="AL10:AL15" si="12">IF(ISTEXT(T10),AI10,LARGE(O10:S10,1))</f>
        <v>100</v>
      </c>
      <c r="AM10" s="43">
        <f t="shared" ref="AM10:AM15" si="13">AK10+AL10</f>
        <v>180</v>
      </c>
      <c r="AN10" s="26"/>
      <c r="AP10" s="26"/>
      <c r="AQ10" s="26"/>
      <c r="AR10" s="26"/>
      <c r="AS10" s="26"/>
      <c r="AT10" s="26"/>
    </row>
    <row r="11" spans="1:46" s="26" customFormat="1" ht="15.75" customHeight="1" thickBot="1">
      <c r="A11" s="26" t="s">
        <v>72</v>
      </c>
      <c r="B11" s="60">
        <v>2</v>
      </c>
      <c r="C11" s="211"/>
      <c r="D11" s="158" t="s">
        <v>42</v>
      </c>
      <c r="E11" s="61"/>
      <c r="F11" s="62"/>
      <c r="G11" s="62"/>
      <c r="H11" s="63"/>
      <c r="I11" s="64"/>
      <c r="J11" s="65"/>
      <c r="K11" s="66"/>
      <c r="L11" s="65"/>
      <c r="M11" s="64"/>
      <c r="N11" s="79"/>
      <c r="O11" s="69"/>
      <c r="P11" s="70"/>
      <c r="Q11" s="71"/>
      <c r="R11" s="70"/>
      <c r="S11" s="71"/>
      <c r="T11" s="72"/>
      <c r="U11" s="204" t="str">
        <f t="shared" si="0"/>
        <v/>
      </c>
      <c r="V11" s="235" t="str">
        <f t="shared" ref="V11:V15" si="14">IFERROR(AA11,"")</f>
        <v/>
      </c>
      <c r="W11" s="236" t="str">
        <f t="shared" ref="W11:W15" si="15">IF(H11="","",IF(I11="","",ROUND(AA11*AM11,2)*Z11))</f>
        <v/>
      </c>
      <c r="X11" s="231" t="str">
        <f t="shared" ref="X11:X15" si="16">IF(H11=""," ",ROUND(AA11*U11,2)*Z11)</f>
        <v xml:space="preserve"> </v>
      </c>
      <c r="Z11" s="76">
        <f t="shared" si="1"/>
        <v>1</v>
      </c>
      <c r="AA11" s="77" t="e">
        <f t="shared" si="2"/>
        <v>#NUM!</v>
      </c>
      <c r="AB11" s="24">
        <f t="shared" si="3"/>
        <v>0</v>
      </c>
      <c r="AC11" s="24">
        <f t="shared" si="4"/>
        <v>0</v>
      </c>
      <c r="AD11" s="24">
        <f t="shared" si="5"/>
        <v>0</v>
      </c>
      <c r="AE11" s="25">
        <f t="shared" si="6"/>
        <v>0</v>
      </c>
      <c r="AF11" s="24">
        <f t="shared" si="7"/>
        <v>0</v>
      </c>
      <c r="AG11" s="24">
        <f t="shared" si="8"/>
        <v>0</v>
      </c>
      <c r="AH11" s="24">
        <f t="shared" si="9"/>
        <v>0</v>
      </c>
      <c r="AI11" s="78">
        <f t="shared" si="10"/>
        <v>0</v>
      </c>
      <c r="AJ11" s="207">
        <f t="shared" ref="AJ11:AJ15" si="17">AE11+AI11</f>
        <v>0</v>
      </c>
      <c r="AK11" s="43" t="e">
        <f t="shared" si="11"/>
        <v>#NUM!</v>
      </c>
      <c r="AL11" s="43" t="e">
        <f t="shared" si="12"/>
        <v>#NUM!</v>
      </c>
      <c r="AM11" s="43" t="e">
        <f t="shared" si="13"/>
        <v>#NUM!</v>
      </c>
      <c r="AO11" s="162"/>
    </row>
    <row r="12" spans="1:46" s="26" customFormat="1" ht="15.75" customHeight="1" thickBot="1">
      <c r="B12" s="60">
        <v>3</v>
      </c>
      <c r="C12" s="211"/>
      <c r="D12" s="158" t="s">
        <v>42</v>
      </c>
      <c r="E12" s="61"/>
      <c r="F12" s="62"/>
      <c r="G12" s="62"/>
      <c r="H12" s="63"/>
      <c r="I12" s="64"/>
      <c r="J12" s="65"/>
      <c r="K12" s="66"/>
      <c r="L12" s="65"/>
      <c r="M12" s="64"/>
      <c r="N12" s="72"/>
      <c r="O12" s="69"/>
      <c r="P12" s="70"/>
      <c r="Q12" s="71"/>
      <c r="R12" s="70"/>
      <c r="S12" s="71"/>
      <c r="T12" s="72"/>
      <c r="U12" s="204" t="str">
        <f t="shared" si="0"/>
        <v/>
      </c>
      <c r="V12" s="235" t="str">
        <f t="shared" si="14"/>
        <v/>
      </c>
      <c r="W12" s="236" t="str">
        <f t="shared" si="15"/>
        <v/>
      </c>
      <c r="X12" s="231" t="str">
        <f t="shared" si="16"/>
        <v xml:space="preserve"> </v>
      </c>
      <c r="Z12" s="76">
        <f t="shared" si="1"/>
        <v>1</v>
      </c>
      <c r="AA12" s="77" t="e">
        <f t="shared" si="2"/>
        <v>#NUM!</v>
      </c>
      <c r="AB12" s="24">
        <f t="shared" si="3"/>
        <v>0</v>
      </c>
      <c r="AC12" s="24">
        <f t="shared" si="4"/>
        <v>0</v>
      </c>
      <c r="AD12" s="24">
        <f t="shared" si="5"/>
        <v>0</v>
      </c>
      <c r="AE12" s="25">
        <f t="shared" si="6"/>
        <v>0</v>
      </c>
      <c r="AF12" s="24">
        <f t="shared" si="7"/>
        <v>0</v>
      </c>
      <c r="AG12" s="24">
        <f t="shared" si="8"/>
        <v>0</v>
      </c>
      <c r="AH12" s="24">
        <f t="shared" si="9"/>
        <v>0</v>
      </c>
      <c r="AI12" s="78">
        <f t="shared" si="10"/>
        <v>0</v>
      </c>
      <c r="AJ12" s="207">
        <f t="shared" si="17"/>
        <v>0</v>
      </c>
      <c r="AK12" s="43" t="e">
        <f t="shared" si="11"/>
        <v>#NUM!</v>
      </c>
      <c r="AL12" s="43" t="e">
        <f t="shared" si="12"/>
        <v>#NUM!</v>
      </c>
      <c r="AM12" s="43" t="e">
        <f t="shared" si="13"/>
        <v>#NUM!</v>
      </c>
      <c r="AO12" s="162"/>
    </row>
    <row r="13" spans="1:46" s="26" customFormat="1" ht="15.75" customHeight="1" thickBot="1">
      <c r="B13" s="168">
        <v>4</v>
      </c>
      <c r="C13" s="113"/>
      <c r="D13" s="158" t="s">
        <v>42</v>
      </c>
      <c r="E13" s="61"/>
      <c r="F13" s="62"/>
      <c r="G13" s="158"/>
      <c r="H13" s="63"/>
      <c r="I13" s="169"/>
      <c r="J13" s="170"/>
      <c r="K13" s="171"/>
      <c r="L13" s="170"/>
      <c r="M13" s="169"/>
      <c r="N13" s="172"/>
      <c r="O13" s="173"/>
      <c r="P13" s="174"/>
      <c r="Q13" s="175"/>
      <c r="R13" s="174"/>
      <c r="S13" s="175"/>
      <c r="T13" s="172"/>
      <c r="U13" s="204" t="str">
        <f t="shared" si="0"/>
        <v/>
      </c>
      <c r="V13" s="235" t="str">
        <f t="shared" si="14"/>
        <v/>
      </c>
      <c r="W13" s="236" t="str">
        <f t="shared" si="15"/>
        <v/>
      </c>
      <c r="X13" s="231" t="str">
        <f t="shared" si="16"/>
        <v xml:space="preserve"> </v>
      </c>
      <c r="Y13" s="162"/>
      <c r="Z13" s="163">
        <f t="shared" si="1"/>
        <v>1</v>
      </c>
      <c r="AA13" s="77" t="e">
        <f t="shared" si="2"/>
        <v>#NUM!</v>
      </c>
      <c r="AB13" s="164">
        <f t="shared" si="3"/>
        <v>0</v>
      </c>
      <c r="AC13" s="164">
        <f t="shared" si="4"/>
        <v>0</v>
      </c>
      <c r="AD13" s="164">
        <f t="shared" si="5"/>
        <v>0</v>
      </c>
      <c r="AE13" s="165">
        <f t="shared" si="6"/>
        <v>0</v>
      </c>
      <c r="AF13" s="164">
        <f t="shared" si="7"/>
        <v>0</v>
      </c>
      <c r="AG13" s="164">
        <f t="shared" si="8"/>
        <v>0</v>
      </c>
      <c r="AH13" s="164">
        <f t="shared" si="9"/>
        <v>0</v>
      </c>
      <c r="AI13" s="166">
        <f t="shared" si="10"/>
        <v>0</v>
      </c>
      <c r="AJ13" s="207">
        <f t="shared" si="17"/>
        <v>0</v>
      </c>
      <c r="AK13" s="167" t="e">
        <f t="shared" si="11"/>
        <v>#NUM!</v>
      </c>
      <c r="AL13" s="167" t="e">
        <f t="shared" si="12"/>
        <v>#NUM!</v>
      </c>
      <c r="AM13" s="167" t="e">
        <f t="shared" si="13"/>
        <v>#NUM!</v>
      </c>
      <c r="AN13" s="162"/>
      <c r="AO13" s="213"/>
      <c r="AP13" s="162"/>
      <c r="AQ13" s="162"/>
      <c r="AR13" s="162"/>
      <c r="AS13" s="162"/>
      <c r="AT13" s="162"/>
    </row>
    <row r="14" spans="1:46" s="26" customFormat="1" ht="15.75" customHeight="1" thickBot="1">
      <c r="B14" s="60">
        <v>5</v>
      </c>
      <c r="C14" s="211"/>
      <c r="D14" s="158" t="s">
        <v>42</v>
      </c>
      <c r="E14" s="61"/>
      <c r="F14" s="62"/>
      <c r="G14" s="62"/>
      <c r="H14" s="63"/>
      <c r="I14" s="64"/>
      <c r="J14" s="65"/>
      <c r="K14" s="66"/>
      <c r="L14" s="65"/>
      <c r="M14" s="64"/>
      <c r="N14" s="72"/>
      <c r="O14" s="69"/>
      <c r="P14" s="70"/>
      <c r="Q14" s="71"/>
      <c r="R14" s="70"/>
      <c r="S14" s="71"/>
      <c r="T14" s="72"/>
      <c r="U14" s="204" t="str">
        <f t="shared" si="0"/>
        <v/>
      </c>
      <c r="V14" s="235" t="str">
        <f t="shared" si="14"/>
        <v/>
      </c>
      <c r="W14" s="236" t="str">
        <f t="shared" si="15"/>
        <v/>
      </c>
      <c r="X14" s="231" t="str">
        <f t="shared" si="16"/>
        <v xml:space="preserve"> </v>
      </c>
      <c r="Z14" s="76">
        <f t="shared" si="1"/>
        <v>1</v>
      </c>
      <c r="AA14" s="77" t="e">
        <f t="shared" si="2"/>
        <v>#NUM!</v>
      </c>
      <c r="AB14" s="24">
        <f t="shared" si="3"/>
        <v>0</v>
      </c>
      <c r="AC14" s="24">
        <f t="shared" si="4"/>
        <v>0</v>
      </c>
      <c r="AD14" s="24">
        <f t="shared" si="5"/>
        <v>0</v>
      </c>
      <c r="AE14" s="25">
        <f t="shared" si="6"/>
        <v>0</v>
      </c>
      <c r="AF14" s="24">
        <f t="shared" si="7"/>
        <v>0</v>
      </c>
      <c r="AG14" s="24">
        <f t="shared" si="8"/>
        <v>0</v>
      </c>
      <c r="AH14" s="24">
        <f t="shared" si="9"/>
        <v>0</v>
      </c>
      <c r="AI14" s="78">
        <f t="shared" si="10"/>
        <v>0</v>
      </c>
      <c r="AJ14" s="207">
        <f t="shared" si="17"/>
        <v>0</v>
      </c>
      <c r="AK14" s="43" t="e">
        <f t="shared" si="11"/>
        <v>#NUM!</v>
      </c>
      <c r="AL14" s="43" t="e">
        <f t="shared" si="12"/>
        <v>#NUM!</v>
      </c>
      <c r="AM14" s="43" t="e">
        <f t="shared" si="13"/>
        <v>#NUM!</v>
      </c>
      <c r="AO14" s="162"/>
    </row>
    <row r="15" spans="1:46" s="26" customFormat="1" ht="15.75" customHeight="1" thickBot="1">
      <c r="B15" s="176">
        <v>6</v>
      </c>
      <c r="C15" s="212"/>
      <c r="D15" s="229" t="s">
        <v>42</v>
      </c>
      <c r="E15" s="178"/>
      <c r="F15" s="179"/>
      <c r="G15" s="179"/>
      <c r="H15" s="180"/>
      <c r="I15" s="181"/>
      <c r="J15" s="182"/>
      <c r="K15" s="183"/>
      <c r="L15" s="182"/>
      <c r="M15" s="181"/>
      <c r="N15" s="187"/>
      <c r="O15" s="184"/>
      <c r="P15" s="185"/>
      <c r="Q15" s="186"/>
      <c r="R15" s="185"/>
      <c r="S15" s="186"/>
      <c r="T15" s="187"/>
      <c r="U15" s="205" t="str">
        <f t="shared" si="0"/>
        <v/>
      </c>
      <c r="V15" s="235" t="str">
        <f t="shared" si="14"/>
        <v/>
      </c>
      <c r="W15" s="237" t="str">
        <f t="shared" si="15"/>
        <v/>
      </c>
      <c r="X15" s="238" t="str">
        <f t="shared" si="16"/>
        <v xml:space="preserve"> </v>
      </c>
      <c r="Z15" s="76">
        <f t="shared" si="1"/>
        <v>1</v>
      </c>
      <c r="AA15" s="77" t="e">
        <f t="shared" si="2"/>
        <v>#NUM!</v>
      </c>
      <c r="AB15" s="80">
        <f t="shared" si="3"/>
        <v>0</v>
      </c>
      <c r="AC15" s="80">
        <f t="shared" si="4"/>
        <v>0</v>
      </c>
      <c r="AD15" s="80">
        <f t="shared" si="5"/>
        <v>0</v>
      </c>
      <c r="AE15" s="25">
        <f t="shared" si="6"/>
        <v>0</v>
      </c>
      <c r="AF15" s="24">
        <f t="shared" si="7"/>
        <v>0</v>
      </c>
      <c r="AG15" s="24">
        <f t="shared" si="8"/>
        <v>0</v>
      </c>
      <c r="AH15" s="24">
        <f t="shared" si="9"/>
        <v>0</v>
      </c>
      <c r="AI15" s="78">
        <f t="shared" si="10"/>
        <v>0</v>
      </c>
      <c r="AJ15" s="207">
        <f t="shared" si="17"/>
        <v>0</v>
      </c>
      <c r="AK15" s="43" t="e">
        <f t="shared" si="11"/>
        <v>#NUM!</v>
      </c>
      <c r="AL15" s="43" t="e">
        <f t="shared" si="12"/>
        <v>#NUM!</v>
      </c>
      <c r="AM15" s="43" t="e">
        <f t="shared" si="13"/>
        <v>#NUM!</v>
      </c>
      <c r="AO15" s="162"/>
    </row>
    <row r="16" spans="1:46" s="26" customFormat="1" ht="16.5" customHeight="1" thickBot="1">
      <c r="B16" s="81"/>
      <c r="C16" s="81"/>
      <c r="D16" s="81"/>
      <c r="E16" s="82"/>
      <c r="F16" s="81"/>
      <c r="G16" s="189">
        <f>G15</f>
        <v>0</v>
      </c>
      <c r="H16" s="83"/>
      <c r="I16" s="84"/>
      <c r="J16" s="85"/>
      <c r="K16" s="84"/>
      <c r="L16" s="86"/>
      <c r="M16" s="84"/>
      <c r="N16" s="85"/>
      <c r="O16" s="84"/>
      <c r="P16" s="85"/>
      <c r="Q16" s="87"/>
      <c r="R16" s="85"/>
      <c r="S16" s="87"/>
      <c r="T16" s="85"/>
      <c r="U16" s="88"/>
      <c r="V16" s="286">
        <f>ROUND(SUM(W10:W15),2)</f>
        <v>262.61</v>
      </c>
      <c r="W16" s="287"/>
      <c r="X16" s="338">
        <f>ROUND(SUM(X10:X15),2)</f>
        <v>262.61</v>
      </c>
      <c r="Y16" s="135"/>
      <c r="Z16" s="89"/>
      <c r="AA16" s="77">
        <f>G10</f>
        <v>0</v>
      </c>
      <c r="AB16" s="90"/>
      <c r="AC16" s="90"/>
      <c r="AD16" s="91"/>
      <c r="AE16" s="92"/>
      <c r="AF16" s="24"/>
      <c r="AG16" s="24"/>
      <c r="AH16" s="24"/>
      <c r="AI16" s="25"/>
      <c r="AJ16" s="207"/>
      <c r="AK16" s="44"/>
      <c r="AL16" s="44"/>
      <c r="AM16" s="44"/>
      <c r="AO16" s="162"/>
    </row>
    <row r="17" spans="1:41" s="28" customFormat="1" ht="15" customHeight="1">
      <c r="B17" s="265" t="s">
        <v>81</v>
      </c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51"/>
      <c r="R17" s="52"/>
      <c r="S17" s="51"/>
      <c r="T17" s="52"/>
      <c r="U17" s="51"/>
      <c r="V17" s="51"/>
      <c r="W17" s="51"/>
      <c r="X17" s="53"/>
      <c r="Y17" s="27"/>
      <c r="Z17" s="27"/>
      <c r="AA17" s="29"/>
      <c r="AB17" s="30"/>
      <c r="AC17" s="30"/>
      <c r="AD17" s="30"/>
      <c r="AE17" s="31"/>
      <c r="AF17" s="30"/>
      <c r="AG17" s="30"/>
      <c r="AH17" s="30"/>
      <c r="AI17" s="31"/>
      <c r="AJ17" s="216"/>
      <c r="AK17" s="42"/>
      <c r="AL17" s="42"/>
      <c r="AM17" s="42"/>
      <c r="AO17" s="27"/>
    </row>
    <row r="18" spans="1:41" s="28" customFormat="1" ht="6" customHeight="1" thickBot="1"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1"/>
      <c r="R18" s="52"/>
      <c r="S18" s="51"/>
      <c r="T18" s="52"/>
      <c r="U18" s="51"/>
      <c r="V18" s="51"/>
      <c r="W18" s="51"/>
      <c r="X18" s="53"/>
      <c r="Y18" s="27"/>
      <c r="Z18" s="27"/>
      <c r="AA18" s="29"/>
      <c r="AB18" s="30"/>
      <c r="AC18" s="30"/>
      <c r="AD18" s="30"/>
      <c r="AE18" s="31"/>
      <c r="AF18" s="30"/>
      <c r="AG18" s="30"/>
      <c r="AH18" s="30"/>
      <c r="AI18" s="31"/>
      <c r="AJ18" s="216"/>
      <c r="AK18" s="42"/>
      <c r="AL18" s="42"/>
      <c r="AM18" s="42"/>
      <c r="AO18" s="27"/>
    </row>
    <row r="19" spans="1:41" ht="11.25" customHeight="1">
      <c r="B19" s="266" t="s">
        <v>22</v>
      </c>
      <c r="C19" s="261" t="s">
        <v>60</v>
      </c>
      <c r="D19" s="268" t="s">
        <v>40</v>
      </c>
      <c r="E19" s="270" t="s">
        <v>0</v>
      </c>
      <c r="F19" s="272" t="s">
        <v>1</v>
      </c>
      <c r="G19" s="150" t="s">
        <v>58</v>
      </c>
      <c r="H19" s="274" t="s">
        <v>3</v>
      </c>
      <c r="I19" s="276" t="s">
        <v>4</v>
      </c>
      <c r="J19" s="277"/>
      <c r="K19" s="277"/>
      <c r="L19" s="277"/>
      <c r="M19" s="277"/>
      <c r="N19" s="278"/>
      <c r="O19" s="279" t="s">
        <v>5</v>
      </c>
      <c r="P19" s="277"/>
      <c r="Q19" s="277"/>
      <c r="R19" s="277"/>
      <c r="S19" s="277"/>
      <c r="T19" s="280"/>
      <c r="U19" s="274" t="s">
        <v>6</v>
      </c>
      <c r="V19" s="232" t="s">
        <v>82</v>
      </c>
      <c r="W19" s="263" t="s">
        <v>49</v>
      </c>
      <c r="X19" s="305" t="s">
        <v>38</v>
      </c>
      <c r="Z19" s="55"/>
      <c r="AA19" s="9"/>
      <c r="AB19" s="56"/>
      <c r="AC19" s="56"/>
      <c r="AD19" s="56"/>
      <c r="AE19" s="57"/>
      <c r="AF19" s="56"/>
      <c r="AG19" s="56"/>
      <c r="AH19" s="56"/>
      <c r="AI19" s="57"/>
      <c r="AJ19" s="8"/>
    </row>
    <row r="20" spans="1:41" ht="13.5" thickBot="1">
      <c r="B20" s="309"/>
      <c r="C20" s="262"/>
      <c r="D20" s="269"/>
      <c r="E20" s="307"/>
      <c r="F20" s="308"/>
      <c r="G20" s="151" t="s">
        <v>57</v>
      </c>
      <c r="H20" s="291"/>
      <c r="I20" s="292">
        <v>1</v>
      </c>
      <c r="J20" s="293"/>
      <c r="K20" s="284">
        <v>2</v>
      </c>
      <c r="L20" s="285"/>
      <c r="M20" s="285">
        <v>3</v>
      </c>
      <c r="N20" s="288"/>
      <c r="O20" s="289">
        <v>1</v>
      </c>
      <c r="P20" s="290"/>
      <c r="Q20" s="285">
        <v>2</v>
      </c>
      <c r="R20" s="285"/>
      <c r="S20" s="285">
        <v>3</v>
      </c>
      <c r="T20" s="296"/>
      <c r="U20" s="295"/>
      <c r="V20" s="233" t="s">
        <v>83</v>
      </c>
      <c r="W20" s="283"/>
      <c r="X20" s="306"/>
      <c r="Z20" s="59"/>
      <c r="AA20" s="9"/>
      <c r="AB20" s="56"/>
      <c r="AC20" s="56"/>
      <c r="AD20" s="56"/>
      <c r="AE20" s="57" t="s">
        <v>61</v>
      </c>
      <c r="AF20" s="56"/>
      <c r="AG20" s="56"/>
      <c r="AH20" s="56"/>
      <c r="AI20" s="57" t="s">
        <v>62</v>
      </c>
      <c r="AJ20" s="8" t="s">
        <v>63</v>
      </c>
      <c r="AK20" s="41" t="s">
        <v>34</v>
      </c>
      <c r="AL20" s="41" t="s">
        <v>35</v>
      </c>
      <c r="AM20" s="41" t="s">
        <v>36</v>
      </c>
    </row>
    <row r="21" spans="1:41" s="162" customFormat="1" ht="15.75" customHeight="1" thickBot="1">
      <c r="B21" s="157">
        <v>1</v>
      </c>
      <c r="C21" s="137"/>
      <c r="D21" s="137" t="s">
        <v>42</v>
      </c>
      <c r="E21" s="138"/>
      <c r="F21" s="139"/>
      <c r="G21" s="139"/>
      <c r="H21" s="140">
        <v>123</v>
      </c>
      <c r="I21" s="141">
        <v>122</v>
      </c>
      <c r="J21" s="142"/>
      <c r="K21" s="143"/>
      <c r="L21" s="144"/>
      <c r="M21" s="141"/>
      <c r="N21" s="145"/>
      <c r="O21" s="146">
        <v>150</v>
      </c>
      <c r="P21" s="147"/>
      <c r="Q21" s="160"/>
      <c r="R21" s="159"/>
      <c r="S21" s="160"/>
      <c r="T21" s="161"/>
      <c r="U21" s="202">
        <f t="shared" ref="U21:U26" si="18">IF(H21="","",(AE21+AI21))</f>
        <v>0</v>
      </c>
      <c r="V21" s="234">
        <f>IFERROR(AA21,"")</f>
        <v>1.0421350089901742</v>
      </c>
      <c r="W21" s="236">
        <f>IF(H21="","",IF(I21="","",ROUND(AA21*AM21,2)*Z21))</f>
        <v>283.45999999999998</v>
      </c>
      <c r="X21" s="231">
        <f>IF(H21=""," ",ROUND(AA21*U21,2)*Z21)</f>
        <v>0</v>
      </c>
      <c r="Z21" s="163">
        <f t="shared" ref="Z21:Z26" si="19">IF(D21="K",1.4,1)</f>
        <v>1</v>
      </c>
      <c r="AA21" s="77">
        <f t="shared" ref="AA21:AA26" si="20">IF(H21&lt;175.508,10^(0.75194503*((LOG10(H21/175.508))^2)),1)</f>
        <v>1.0421350089901742</v>
      </c>
      <c r="AB21" s="164">
        <f t="shared" ref="AB21:AB26" si="21">IF(J21="z",I21,IF(J21="x",I21*(-1),0))</f>
        <v>0</v>
      </c>
      <c r="AC21" s="164">
        <f t="shared" ref="AC21:AC26" si="22">IF(L21="z",K21,IF(L21="x",K21*(-1),0))</f>
        <v>0</v>
      </c>
      <c r="AD21" s="164">
        <f t="shared" ref="AD21:AD26" si="23">IF(N21="z",M21,IF(N21="x",M21*(-1),0))</f>
        <v>0</v>
      </c>
      <c r="AE21" s="165">
        <f t="shared" ref="AE21:AE26" si="24">IF(AND(AB21&lt;0,AC21&lt;0,AD21&lt;0),0,MAX(AB21:AD21))</f>
        <v>0</v>
      </c>
      <c r="AF21" s="164">
        <f t="shared" ref="AF21:AF26" si="25">IF(P21="z",O21,IF(P21="x",O21*(-1),0))</f>
        <v>0</v>
      </c>
      <c r="AG21" s="164">
        <f t="shared" ref="AG21:AG26" si="26">IF(R21="z",Q21,IF(R21="x",Q21*(-1),0))</f>
        <v>0</v>
      </c>
      <c r="AH21" s="164">
        <f t="shared" ref="AH21:AH26" si="27">IF(T21="z",S21,IF(T21="x",S21*(-1),0))</f>
        <v>0</v>
      </c>
      <c r="AI21" s="166">
        <f t="shared" ref="AI21:AI26" si="28">IF(AND(AF21&lt;0,AG21&lt;0,AH21&lt;0),0,MAX(AF21:AH21))</f>
        <v>0</v>
      </c>
      <c r="AJ21" s="207">
        <f t="shared" ref="AJ21:AJ26" si="29">AE21+AI21</f>
        <v>0</v>
      </c>
      <c r="AK21" s="167">
        <f t="shared" ref="AK21:AK26" si="30">IF(ISTEXT(N21),AE21,LARGE(I21:M21,1))</f>
        <v>122</v>
      </c>
      <c r="AL21" s="167">
        <f t="shared" ref="AL21:AL26" si="31">IF(ISTEXT(T21),AI21,LARGE(O21:S21,1))</f>
        <v>150</v>
      </c>
      <c r="AM21" s="167">
        <f t="shared" ref="AM21:AM26" si="32">AK21+AL21</f>
        <v>272</v>
      </c>
    </row>
    <row r="22" spans="1:41" s="26" customFormat="1" ht="15.75" customHeight="1" thickBot="1">
      <c r="B22" s="60">
        <v>2</v>
      </c>
      <c r="C22" s="211"/>
      <c r="D22" s="113" t="s">
        <v>42</v>
      </c>
      <c r="E22" s="61"/>
      <c r="F22" s="62"/>
      <c r="G22" s="62"/>
      <c r="H22" s="63"/>
      <c r="I22" s="64"/>
      <c r="J22" s="65"/>
      <c r="K22" s="66"/>
      <c r="L22" s="65"/>
      <c r="M22" s="64"/>
      <c r="N22" s="79"/>
      <c r="O22" s="69"/>
      <c r="P22" s="70"/>
      <c r="Q22" s="71"/>
      <c r="R22" s="70"/>
      <c r="S22" s="71"/>
      <c r="T22" s="72"/>
      <c r="U22" s="203" t="str">
        <f t="shared" si="18"/>
        <v/>
      </c>
      <c r="V22" s="235" t="str">
        <f t="shared" ref="V22:V26" si="33">IFERROR(AA22,"")</f>
        <v/>
      </c>
      <c r="W22" s="236" t="str">
        <f t="shared" ref="W22:W26" si="34">IF(H22="","",IF(I22="","",ROUND(AA22*AM22,2)*Z22))</f>
        <v/>
      </c>
      <c r="X22" s="231" t="str">
        <f t="shared" ref="X22:X26" si="35">IF(H22=""," ",ROUND(AA22*U22,2)*Z22)</f>
        <v xml:space="preserve"> </v>
      </c>
      <c r="Z22" s="76">
        <f t="shared" si="19"/>
        <v>1</v>
      </c>
      <c r="AA22" s="77" t="e">
        <f t="shared" si="20"/>
        <v>#NUM!</v>
      </c>
      <c r="AB22" s="24">
        <f t="shared" si="21"/>
        <v>0</v>
      </c>
      <c r="AC22" s="24">
        <f t="shared" si="22"/>
        <v>0</v>
      </c>
      <c r="AD22" s="24">
        <f t="shared" si="23"/>
        <v>0</v>
      </c>
      <c r="AE22" s="25">
        <f t="shared" si="24"/>
        <v>0</v>
      </c>
      <c r="AF22" s="24">
        <f t="shared" si="25"/>
        <v>0</v>
      </c>
      <c r="AG22" s="24">
        <f t="shared" si="26"/>
        <v>0</v>
      </c>
      <c r="AH22" s="24">
        <f t="shared" si="27"/>
        <v>0</v>
      </c>
      <c r="AI22" s="78">
        <f t="shared" si="28"/>
        <v>0</v>
      </c>
      <c r="AJ22" s="207">
        <f t="shared" si="29"/>
        <v>0</v>
      </c>
      <c r="AK22" s="43" t="e">
        <f t="shared" si="30"/>
        <v>#NUM!</v>
      </c>
      <c r="AL22" s="43" t="e">
        <f t="shared" si="31"/>
        <v>#NUM!</v>
      </c>
      <c r="AM22" s="43" t="e">
        <f t="shared" si="32"/>
        <v>#NUM!</v>
      </c>
      <c r="AO22" s="162"/>
    </row>
    <row r="23" spans="1:41" s="26" customFormat="1" ht="15.75" customHeight="1" thickBot="1">
      <c r="A23" s="26" t="s">
        <v>72</v>
      </c>
      <c r="B23" s="60">
        <v>3</v>
      </c>
      <c r="C23" s="211"/>
      <c r="D23" s="113" t="s">
        <v>41</v>
      </c>
      <c r="E23" s="61"/>
      <c r="F23" s="62"/>
      <c r="G23" s="62"/>
      <c r="H23" s="63"/>
      <c r="I23" s="64"/>
      <c r="J23" s="65"/>
      <c r="K23" s="66"/>
      <c r="L23" s="65"/>
      <c r="M23" s="64"/>
      <c r="N23" s="72"/>
      <c r="O23" s="69"/>
      <c r="P23" s="70"/>
      <c r="Q23" s="71"/>
      <c r="R23" s="70"/>
      <c r="S23" s="71"/>
      <c r="T23" s="72"/>
      <c r="U23" s="203" t="str">
        <f t="shared" si="18"/>
        <v/>
      </c>
      <c r="V23" s="235" t="str">
        <f t="shared" si="33"/>
        <v/>
      </c>
      <c r="W23" s="236" t="str">
        <f t="shared" si="34"/>
        <v/>
      </c>
      <c r="X23" s="231" t="str">
        <f t="shared" si="35"/>
        <v xml:space="preserve"> </v>
      </c>
      <c r="Z23" s="76">
        <f t="shared" si="19"/>
        <v>1.4</v>
      </c>
      <c r="AA23" s="77" t="e">
        <f t="shared" si="20"/>
        <v>#NUM!</v>
      </c>
      <c r="AB23" s="24">
        <f t="shared" si="21"/>
        <v>0</v>
      </c>
      <c r="AC23" s="24">
        <f t="shared" si="22"/>
        <v>0</v>
      </c>
      <c r="AD23" s="24">
        <f t="shared" si="23"/>
        <v>0</v>
      </c>
      <c r="AE23" s="25">
        <f t="shared" si="24"/>
        <v>0</v>
      </c>
      <c r="AF23" s="24">
        <f t="shared" si="25"/>
        <v>0</v>
      </c>
      <c r="AG23" s="24">
        <f t="shared" si="26"/>
        <v>0</v>
      </c>
      <c r="AH23" s="24">
        <f t="shared" si="27"/>
        <v>0</v>
      </c>
      <c r="AI23" s="78">
        <f t="shared" si="28"/>
        <v>0</v>
      </c>
      <c r="AJ23" s="207">
        <f t="shared" si="29"/>
        <v>0</v>
      </c>
      <c r="AK23" s="43" t="e">
        <f t="shared" si="30"/>
        <v>#NUM!</v>
      </c>
      <c r="AL23" s="43" t="e">
        <f t="shared" si="31"/>
        <v>#NUM!</v>
      </c>
      <c r="AM23" s="43" t="e">
        <f t="shared" si="32"/>
        <v>#NUM!</v>
      </c>
      <c r="AO23" s="162"/>
    </row>
    <row r="24" spans="1:41" s="26" customFormat="1" ht="15.75" customHeight="1" thickBot="1">
      <c r="B24" s="60">
        <v>4</v>
      </c>
      <c r="C24" s="211"/>
      <c r="D24" s="113" t="s">
        <v>42</v>
      </c>
      <c r="E24" s="61"/>
      <c r="F24" s="62"/>
      <c r="G24" s="158"/>
      <c r="H24" s="63"/>
      <c r="I24" s="169"/>
      <c r="J24" s="170"/>
      <c r="K24" s="171"/>
      <c r="L24" s="170"/>
      <c r="M24" s="169"/>
      <c r="N24" s="172"/>
      <c r="O24" s="173"/>
      <c r="P24" s="174"/>
      <c r="Q24" s="71"/>
      <c r="R24" s="70"/>
      <c r="S24" s="71"/>
      <c r="T24" s="72"/>
      <c r="U24" s="203" t="str">
        <f t="shared" si="18"/>
        <v/>
      </c>
      <c r="V24" s="235" t="str">
        <f t="shared" si="33"/>
        <v/>
      </c>
      <c r="W24" s="236" t="str">
        <f t="shared" si="34"/>
        <v/>
      </c>
      <c r="X24" s="231" t="str">
        <f t="shared" si="35"/>
        <v xml:space="preserve"> </v>
      </c>
      <c r="Z24" s="76">
        <f t="shared" si="19"/>
        <v>1</v>
      </c>
      <c r="AA24" s="77" t="e">
        <f t="shared" si="20"/>
        <v>#NUM!</v>
      </c>
      <c r="AB24" s="24">
        <f t="shared" si="21"/>
        <v>0</v>
      </c>
      <c r="AC24" s="24">
        <f t="shared" si="22"/>
        <v>0</v>
      </c>
      <c r="AD24" s="24">
        <f t="shared" si="23"/>
        <v>0</v>
      </c>
      <c r="AE24" s="25">
        <f t="shared" si="24"/>
        <v>0</v>
      </c>
      <c r="AF24" s="24">
        <f t="shared" si="25"/>
        <v>0</v>
      </c>
      <c r="AG24" s="24">
        <f t="shared" si="26"/>
        <v>0</v>
      </c>
      <c r="AH24" s="24">
        <f t="shared" si="27"/>
        <v>0</v>
      </c>
      <c r="AI24" s="78">
        <f t="shared" si="28"/>
        <v>0</v>
      </c>
      <c r="AJ24" s="207">
        <f t="shared" si="29"/>
        <v>0</v>
      </c>
      <c r="AK24" s="43" t="e">
        <f t="shared" si="30"/>
        <v>#NUM!</v>
      </c>
      <c r="AL24" s="43" t="e">
        <f t="shared" si="31"/>
        <v>#NUM!</v>
      </c>
      <c r="AM24" s="43" t="e">
        <f t="shared" si="32"/>
        <v>#NUM!</v>
      </c>
      <c r="AO24" s="213"/>
    </row>
    <row r="25" spans="1:41" s="26" customFormat="1" ht="15.75" customHeight="1" thickBot="1">
      <c r="B25" s="60">
        <v>5</v>
      </c>
      <c r="C25" s="211"/>
      <c r="D25" s="113" t="s">
        <v>42</v>
      </c>
      <c r="E25" s="61"/>
      <c r="F25" s="62"/>
      <c r="G25" s="62"/>
      <c r="H25" s="63"/>
      <c r="I25" s="64"/>
      <c r="J25" s="65"/>
      <c r="K25" s="66"/>
      <c r="L25" s="65"/>
      <c r="M25" s="64"/>
      <c r="N25" s="72"/>
      <c r="O25" s="69"/>
      <c r="P25" s="70"/>
      <c r="Q25" s="175"/>
      <c r="R25" s="174"/>
      <c r="S25" s="175"/>
      <c r="T25" s="172"/>
      <c r="U25" s="204" t="str">
        <f t="shared" si="18"/>
        <v/>
      </c>
      <c r="V25" s="235" t="str">
        <f t="shared" si="33"/>
        <v/>
      </c>
      <c r="W25" s="236" t="str">
        <f t="shared" si="34"/>
        <v/>
      </c>
      <c r="X25" s="231" t="str">
        <f t="shared" si="35"/>
        <v xml:space="preserve"> </v>
      </c>
      <c r="Y25" s="134"/>
      <c r="Z25" s="76">
        <f t="shared" si="19"/>
        <v>1</v>
      </c>
      <c r="AA25" s="77" t="e">
        <f t="shared" si="20"/>
        <v>#NUM!</v>
      </c>
      <c r="AB25" s="24">
        <f t="shared" si="21"/>
        <v>0</v>
      </c>
      <c r="AC25" s="24">
        <f t="shared" si="22"/>
        <v>0</v>
      </c>
      <c r="AD25" s="24">
        <f t="shared" si="23"/>
        <v>0</v>
      </c>
      <c r="AE25" s="25">
        <f t="shared" si="24"/>
        <v>0</v>
      </c>
      <c r="AF25" s="24">
        <f t="shared" si="25"/>
        <v>0</v>
      </c>
      <c r="AG25" s="24">
        <f t="shared" si="26"/>
        <v>0</v>
      </c>
      <c r="AH25" s="24">
        <f t="shared" si="27"/>
        <v>0</v>
      </c>
      <c r="AI25" s="78">
        <f t="shared" si="28"/>
        <v>0</v>
      </c>
      <c r="AJ25" s="207">
        <f t="shared" si="29"/>
        <v>0</v>
      </c>
      <c r="AK25" s="43" t="e">
        <f t="shared" si="30"/>
        <v>#NUM!</v>
      </c>
      <c r="AL25" s="43" t="e">
        <f t="shared" si="31"/>
        <v>#NUM!</v>
      </c>
      <c r="AM25" s="43" t="e">
        <f t="shared" si="32"/>
        <v>#NUM!</v>
      </c>
      <c r="AO25" s="162"/>
    </row>
    <row r="26" spans="1:41" s="26" customFormat="1" ht="15.75" customHeight="1" thickBot="1">
      <c r="B26" s="176">
        <v>6</v>
      </c>
      <c r="C26" s="212"/>
      <c r="D26" s="177" t="s">
        <v>42</v>
      </c>
      <c r="E26" s="178"/>
      <c r="F26" s="179"/>
      <c r="G26" s="179"/>
      <c r="H26" s="180"/>
      <c r="I26" s="181"/>
      <c r="J26" s="182"/>
      <c r="K26" s="183"/>
      <c r="L26" s="182"/>
      <c r="M26" s="181"/>
      <c r="N26" s="187"/>
      <c r="O26" s="184"/>
      <c r="P26" s="185"/>
      <c r="Q26" s="186"/>
      <c r="R26" s="185"/>
      <c r="S26" s="186"/>
      <c r="T26" s="187"/>
      <c r="U26" s="205" t="str">
        <f t="shared" si="18"/>
        <v/>
      </c>
      <c r="V26" s="235" t="str">
        <f t="shared" si="33"/>
        <v/>
      </c>
      <c r="W26" s="237" t="str">
        <f t="shared" si="34"/>
        <v/>
      </c>
      <c r="X26" s="238" t="str">
        <f t="shared" si="35"/>
        <v xml:space="preserve"> </v>
      </c>
      <c r="Z26" s="76">
        <f t="shared" si="19"/>
        <v>1</v>
      </c>
      <c r="AA26" s="77" t="e">
        <f t="shared" si="20"/>
        <v>#NUM!</v>
      </c>
      <c r="AB26" s="80">
        <f t="shared" si="21"/>
        <v>0</v>
      </c>
      <c r="AC26" s="80">
        <f t="shared" si="22"/>
        <v>0</v>
      </c>
      <c r="AD26" s="80">
        <f t="shared" si="23"/>
        <v>0</v>
      </c>
      <c r="AE26" s="25">
        <f t="shared" si="24"/>
        <v>0</v>
      </c>
      <c r="AF26" s="24">
        <f t="shared" si="25"/>
        <v>0</v>
      </c>
      <c r="AG26" s="24">
        <f t="shared" si="26"/>
        <v>0</v>
      </c>
      <c r="AH26" s="24">
        <f t="shared" si="27"/>
        <v>0</v>
      </c>
      <c r="AI26" s="78">
        <f t="shared" si="28"/>
        <v>0</v>
      </c>
      <c r="AJ26" s="207">
        <f t="shared" si="29"/>
        <v>0</v>
      </c>
      <c r="AK26" s="43" t="e">
        <f t="shared" si="30"/>
        <v>#NUM!</v>
      </c>
      <c r="AL26" s="43" t="e">
        <f t="shared" si="31"/>
        <v>#NUM!</v>
      </c>
      <c r="AM26" s="43" t="e">
        <f t="shared" si="32"/>
        <v>#NUM!</v>
      </c>
      <c r="AO26" s="162"/>
    </row>
    <row r="27" spans="1:41" s="26" customFormat="1" ht="16.5" customHeight="1" thickBot="1">
      <c r="B27" s="81"/>
      <c r="C27" s="81"/>
      <c r="D27" s="81"/>
      <c r="E27" s="82"/>
      <c r="F27" s="81"/>
      <c r="G27" s="189">
        <f>G26</f>
        <v>0</v>
      </c>
      <c r="H27" s="83"/>
      <c r="I27" s="84"/>
      <c r="J27" s="85"/>
      <c r="K27" s="84"/>
      <c r="L27" s="86"/>
      <c r="M27" s="84"/>
      <c r="N27" s="85"/>
      <c r="O27" s="84"/>
      <c r="P27" s="85"/>
      <c r="Q27" s="87"/>
      <c r="R27" s="85"/>
      <c r="S27" s="87"/>
      <c r="T27" s="85"/>
      <c r="U27" s="88"/>
      <c r="V27" s="286">
        <f>ROUND(SUM(W21:W26),2)</f>
        <v>283.45999999999998</v>
      </c>
      <c r="W27" s="287"/>
      <c r="X27" s="338">
        <f>ROUND(SUM(X21:X26),2)</f>
        <v>0</v>
      </c>
      <c r="Y27" s="135"/>
      <c r="Z27" s="89"/>
      <c r="AA27" s="77">
        <f>G21</f>
        <v>0</v>
      </c>
      <c r="AB27" s="90"/>
      <c r="AC27" s="90"/>
      <c r="AD27" s="91"/>
      <c r="AE27" s="92"/>
      <c r="AF27" s="24"/>
      <c r="AG27" s="24"/>
      <c r="AH27" s="24"/>
      <c r="AI27" s="25"/>
      <c r="AJ27" s="207"/>
      <c r="AK27" s="44"/>
      <c r="AL27" s="44"/>
      <c r="AM27" s="44"/>
      <c r="AO27" s="162"/>
    </row>
    <row r="28" spans="1:41">
      <c r="B28" s="22"/>
      <c r="C28" s="22"/>
      <c r="D28" s="22"/>
      <c r="E28" s="10"/>
      <c r="F28" s="10"/>
      <c r="G28" s="10"/>
      <c r="H28" s="11"/>
      <c r="I28" s="10"/>
      <c r="J28" s="10"/>
      <c r="K28" s="10"/>
      <c r="L28" s="10"/>
      <c r="M28" s="10"/>
      <c r="N28" s="10"/>
      <c r="O28" s="17"/>
      <c r="P28" s="10"/>
      <c r="Q28" s="12"/>
      <c r="R28" s="12"/>
      <c r="S28" s="12"/>
      <c r="T28" s="12"/>
      <c r="U28" s="12"/>
      <c r="V28" s="12"/>
      <c r="W28" s="12"/>
      <c r="X28" s="93"/>
      <c r="Y28" s="94"/>
      <c r="Z28" s="94"/>
      <c r="AA28" s="93"/>
      <c r="AB28" s="93"/>
      <c r="AC28" s="93"/>
      <c r="AD28" s="93"/>
      <c r="AE28" s="8"/>
      <c r="AF28" s="7"/>
      <c r="AG28" s="7"/>
      <c r="AH28" s="7"/>
      <c r="AI28" s="8"/>
      <c r="AJ28" s="8"/>
    </row>
    <row r="29" spans="1:41">
      <c r="B29" s="6"/>
      <c r="C29" s="6"/>
      <c r="D29" s="6"/>
      <c r="E29" s="223" t="s">
        <v>7</v>
      </c>
      <c r="F29" s="299" t="s">
        <v>8</v>
      </c>
      <c r="G29" s="299"/>
      <c r="H29" s="299"/>
      <c r="I29" s="299"/>
      <c r="J29" s="97"/>
      <c r="K29" s="299" t="s">
        <v>9</v>
      </c>
      <c r="L29" s="299"/>
      <c r="M29" s="299"/>
      <c r="N29" s="299"/>
      <c r="O29" s="299"/>
      <c r="P29" s="97"/>
      <c r="Q29" s="299" t="s">
        <v>43</v>
      </c>
      <c r="R29" s="299"/>
      <c r="S29" s="299"/>
      <c r="T29" s="299"/>
      <c r="U29" s="299"/>
      <c r="V29" s="299" t="s">
        <v>21</v>
      </c>
      <c r="W29" s="299"/>
      <c r="X29" s="299"/>
      <c r="Y29" s="5"/>
      <c r="Z29" s="5"/>
      <c r="AA29" s="9"/>
      <c r="AB29" s="7"/>
      <c r="AC29" s="7"/>
      <c r="AD29" s="7"/>
      <c r="AE29" s="8"/>
      <c r="AF29" s="7"/>
      <c r="AG29" s="7"/>
      <c r="AH29" s="7"/>
      <c r="AI29" s="8"/>
      <c r="AJ29" s="8"/>
    </row>
    <row r="30" spans="1:41" s="26" customFormat="1" ht="13.5" customHeight="1">
      <c r="B30" s="224"/>
      <c r="C30" s="224"/>
      <c r="D30" s="224"/>
      <c r="E30" s="224"/>
      <c r="F30" s="300"/>
      <c r="G30" s="300"/>
      <c r="H30" s="300"/>
      <c r="I30" s="300"/>
      <c r="J30" s="99"/>
      <c r="K30" s="300"/>
      <c r="L30" s="300"/>
      <c r="M30" s="300"/>
      <c r="N30" s="300"/>
      <c r="O30" s="300"/>
      <c r="P30" s="99"/>
      <c r="Q30" s="298"/>
      <c r="R30" s="298"/>
      <c r="S30" s="298"/>
      <c r="T30" s="298"/>
      <c r="U30" s="298"/>
      <c r="V30" s="300"/>
      <c r="W30" s="300"/>
      <c r="X30" s="300"/>
      <c r="AA30" s="77"/>
      <c r="AB30" s="206"/>
      <c r="AC30" s="206"/>
      <c r="AD30" s="206"/>
      <c r="AE30" s="207"/>
      <c r="AF30" s="206"/>
      <c r="AG30" s="206"/>
      <c r="AH30" s="206"/>
      <c r="AI30" s="207"/>
      <c r="AJ30" s="207"/>
      <c r="AK30" s="44"/>
      <c r="AL30" s="44"/>
      <c r="AM30" s="44"/>
      <c r="AO30" s="162"/>
    </row>
    <row r="31" spans="1:41" s="18" customFormat="1" ht="19.5" customHeight="1">
      <c r="B31" s="35"/>
      <c r="C31" s="35"/>
      <c r="D31" s="35"/>
      <c r="E31" s="98"/>
      <c r="F31" s="297"/>
      <c r="G31" s="297"/>
      <c r="H31" s="297"/>
      <c r="I31" s="297"/>
      <c r="J31" s="99"/>
      <c r="K31" s="301"/>
      <c r="L31" s="301"/>
      <c r="M31" s="301"/>
      <c r="N31" s="301"/>
      <c r="O31" s="301"/>
      <c r="P31" s="99"/>
      <c r="Q31" s="100"/>
      <c r="R31" s="100"/>
      <c r="S31" s="100"/>
      <c r="T31" s="100"/>
      <c r="U31" s="100"/>
      <c r="V31" s="297"/>
      <c r="W31" s="297"/>
      <c r="X31" s="297"/>
      <c r="AA31" s="9"/>
      <c r="AB31" s="7"/>
      <c r="AC31" s="7"/>
      <c r="AD31" s="7"/>
      <c r="AE31" s="8"/>
      <c r="AF31" s="7"/>
      <c r="AG31" s="7"/>
      <c r="AH31" s="7"/>
      <c r="AI31" s="8"/>
      <c r="AJ31" s="8"/>
      <c r="AK31" s="45"/>
      <c r="AL31" s="45"/>
      <c r="AM31" s="45"/>
      <c r="AO31" s="95"/>
    </row>
    <row r="32" spans="1:41">
      <c r="B32" s="36"/>
      <c r="C32" s="36"/>
      <c r="D32" s="36"/>
      <c r="E32" s="101"/>
      <c r="F32" s="294"/>
      <c r="G32" s="294"/>
      <c r="H32" s="294"/>
      <c r="I32" s="294"/>
      <c r="J32" s="102"/>
      <c r="K32" s="294"/>
      <c r="L32" s="294"/>
      <c r="M32" s="294"/>
      <c r="N32" s="294"/>
      <c r="O32" s="294"/>
      <c r="P32" s="102"/>
      <c r="Q32" s="294"/>
      <c r="R32" s="294"/>
      <c r="S32" s="294"/>
      <c r="T32" s="294"/>
      <c r="U32" s="294"/>
      <c r="V32" s="294"/>
      <c r="W32" s="294"/>
      <c r="X32" s="294"/>
    </row>
    <row r="33" spans="2:24">
      <c r="B33" s="36"/>
      <c r="C33" s="36"/>
      <c r="D33" s="36"/>
      <c r="E33" s="12"/>
      <c r="F33" s="12"/>
      <c r="G33" s="12"/>
      <c r="H33" s="34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3"/>
    </row>
    <row r="36" spans="2:24" ht="14.25" customHeight="1"/>
  </sheetData>
  <mergeCells count="62">
    <mergeCell ref="V29:X29"/>
    <mergeCell ref="K29:O29"/>
    <mergeCell ref="F29:I29"/>
    <mergeCell ref="U8:U9"/>
    <mergeCell ref="X8:X9"/>
    <mergeCell ref="I9:J9"/>
    <mergeCell ref="K9:L9"/>
    <mergeCell ref="M9:N9"/>
    <mergeCell ref="O9:P9"/>
    <mergeCell ref="Q9:R9"/>
    <mergeCell ref="S9:T9"/>
    <mergeCell ref="Y1:AK1"/>
    <mergeCell ref="Y3:AK3"/>
    <mergeCell ref="B1:X1"/>
    <mergeCell ref="X19:X20"/>
    <mergeCell ref="F5:L5"/>
    <mergeCell ref="E19:E20"/>
    <mergeCell ref="F19:F20"/>
    <mergeCell ref="B19:B20"/>
    <mergeCell ref="V32:X32"/>
    <mergeCell ref="B17:P17"/>
    <mergeCell ref="U19:U20"/>
    <mergeCell ref="S20:T20"/>
    <mergeCell ref="V31:X31"/>
    <mergeCell ref="Q30:U30"/>
    <mergeCell ref="Q29:U29"/>
    <mergeCell ref="V30:X30"/>
    <mergeCell ref="O19:T19"/>
    <mergeCell ref="Q32:U32"/>
    <mergeCell ref="K32:O32"/>
    <mergeCell ref="F32:I32"/>
    <mergeCell ref="K30:O30"/>
    <mergeCell ref="K31:O31"/>
    <mergeCell ref="F30:I30"/>
    <mergeCell ref="F31:I31"/>
    <mergeCell ref="B2:X2"/>
    <mergeCell ref="P5:W5"/>
    <mergeCell ref="W19:W20"/>
    <mergeCell ref="K20:L20"/>
    <mergeCell ref="V27:W27"/>
    <mergeCell ref="V16:W16"/>
    <mergeCell ref="D19:D20"/>
    <mergeCell ref="M20:N20"/>
    <mergeCell ref="O20:P20"/>
    <mergeCell ref="Q20:R20"/>
    <mergeCell ref="I19:N19"/>
    <mergeCell ref="H19:H20"/>
    <mergeCell ref="I20:J20"/>
    <mergeCell ref="W4:X4"/>
    <mergeCell ref="Q4:V4"/>
    <mergeCell ref="G4:I4"/>
    <mergeCell ref="C8:C9"/>
    <mergeCell ref="C19:C20"/>
    <mergeCell ref="W8:W9"/>
    <mergeCell ref="B6:P6"/>
    <mergeCell ref="B8:B9"/>
    <mergeCell ref="D8:D9"/>
    <mergeCell ref="E8:E9"/>
    <mergeCell ref="F8:F9"/>
    <mergeCell ref="H8:H9"/>
    <mergeCell ref="I8:N8"/>
    <mergeCell ref="O8:T8"/>
  </mergeCells>
  <phoneticPr fontId="15" type="noConversion"/>
  <conditionalFormatting sqref="N27 R21:R27 T21:T27 P27 L27">
    <cfRule type="cellIs" dxfId="103" priority="592" stopIfTrue="1" operator="lessThan">
      <formula>0</formula>
    </cfRule>
  </conditionalFormatting>
  <conditionalFormatting sqref="J27">
    <cfRule type="cellIs" dxfId="102" priority="553" stopIfTrue="1" operator="equal">
      <formula>"""o"""</formula>
    </cfRule>
  </conditionalFormatting>
  <conditionalFormatting sqref="O27 O16">
    <cfRule type="cellIs" dxfId="101" priority="534" stopIfTrue="1" operator="equal">
      <formula>IF(SIGN($AF16)=1,$AI16,0)</formula>
    </cfRule>
    <cfRule type="expression" dxfId="100" priority="535" stopIfTrue="1">
      <formula>IF($AF16&lt;0,$AF16,0)</formula>
    </cfRule>
    <cfRule type="expression" dxfId="99" priority="536" stopIfTrue="1">
      <formula>IF($AF16&gt;0,$AF16,0)</formula>
    </cfRule>
  </conditionalFormatting>
  <conditionalFormatting sqref="Q21:Q27 Q10:Q16">
    <cfRule type="cellIs" dxfId="98" priority="537" stopIfTrue="1" operator="equal">
      <formula>IF(SIGN($AG10)=1,$AI10,0)</formula>
    </cfRule>
    <cfRule type="expression" dxfId="97" priority="538" stopIfTrue="1">
      <formula>IF($AG10&lt;0,$AG10,0)</formula>
    </cfRule>
    <cfRule type="expression" dxfId="96" priority="539" stopIfTrue="1">
      <formula>IF($AG10&gt;0,$AG10,0)</formula>
    </cfRule>
  </conditionalFormatting>
  <conditionalFormatting sqref="S21:S27 S10:S16">
    <cfRule type="cellIs" dxfId="95" priority="540" stopIfTrue="1" operator="equal">
      <formula>IF(SIGN($AH10)=1,$AI10,0)</formula>
    </cfRule>
    <cfRule type="expression" dxfId="94" priority="541" stopIfTrue="1">
      <formula>IF($AH10&lt;0,$AH10,0)</formula>
    </cfRule>
    <cfRule type="expression" dxfId="93" priority="542" stopIfTrue="1">
      <formula>IF($AH10&gt;0,$AH10,0)</formula>
    </cfRule>
  </conditionalFormatting>
  <conditionalFormatting sqref="I27 I16">
    <cfRule type="expression" dxfId="92" priority="543" stopIfTrue="1">
      <formula>IF($AB16&lt;0,$AB16,0)</formula>
    </cfRule>
    <cfRule type="cellIs" dxfId="91" priority="544" stopIfTrue="1" operator="equal">
      <formula>IF(SIGN($AB16)=1,$AE16,0)</formula>
    </cfRule>
    <cfRule type="expression" dxfId="90" priority="545" stopIfTrue="1">
      <formula>IF($AB16&gt;0,$AB16,0)</formula>
    </cfRule>
  </conditionalFormatting>
  <conditionalFormatting sqref="K27 K16">
    <cfRule type="cellIs" dxfId="89" priority="546" stopIfTrue="1" operator="equal">
      <formula>IF(SIGN($AC16)=1,$AE16,0)</formula>
    </cfRule>
    <cfRule type="expression" dxfId="88" priority="547" stopIfTrue="1">
      <formula>IF($AC16&lt;0,$AC16,0)</formula>
    </cfRule>
    <cfRule type="expression" dxfId="87" priority="548" stopIfTrue="1">
      <formula>IF($AC16&gt;0,$AC16,0)</formula>
    </cfRule>
  </conditionalFormatting>
  <conditionalFormatting sqref="M27 M16">
    <cfRule type="expression" dxfId="86" priority="549" stopIfTrue="1">
      <formula>IF($AD16&lt;0,$AD16,0)</formula>
    </cfRule>
    <cfRule type="cellIs" dxfId="85" priority="550" stopIfTrue="1" operator="equal">
      <formula>IF(SIGN($AD16)=1,$AE16,0)</formula>
    </cfRule>
    <cfRule type="expression" dxfId="84" priority="551" stopIfTrue="1">
      <formula>IF($AD16&gt;0,$AD16,0)</formula>
    </cfRule>
  </conditionalFormatting>
  <conditionalFormatting sqref="N16 R10:R16 T10:T16 P16 L16">
    <cfRule type="cellIs" dxfId="83" priority="238" stopIfTrue="1" operator="lessThan">
      <formula>0</formula>
    </cfRule>
  </conditionalFormatting>
  <conditionalFormatting sqref="J16">
    <cfRule type="cellIs" dxfId="82" priority="237" stopIfTrue="1" operator="equal">
      <formula>"""o"""</formula>
    </cfRule>
  </conditionalFormatting>
  <conditionalFormatting sqref="K21:K26">
    <cfRule type="cellIs" dxfId="81" priority="35" stopIfTrue="1" operator="equal">
      <formula>IF(SIGN($AC21)=1,$AE21,0)</formula>
    </cfRule>
    <cfRule type="expression" dxfId="80" priority="36" stopIfTrue="1">
      <formula>IF($AC21&lt;0,$AC21,0)</formula>
    </cfRule>
    <cfRule type="expression" dxfId="79" priority="37" stopIfTrue="1">
      <formula>IF($AC21&gt;0,$AC21,0)</formula>
    </cfRule>
  </conditionalFormatting>
  <conditionalFormatting sqref="M21:M26">
    <cfRule type="expression" dxfId="78" priority="38" stopIfTrue="1">
      <formula>IF($AD21&lt;0,$AD21,0)</formula>
    </cfRule>
    <cfRule type="cellIs" dxfId="77" priority="39" stopIfTrue="1" operator="equal">
      <formula>IF(SIGN($AD21)=1,$AE21,0)</formula>
    </cfRule>
    <cfRule type="expression" dxfId="76" priority="40" stopIfTrue="1">
      <formula>IF($AD21&gt;0,$AD21,0)</formula>
    </cfRule>
  </conditionalFormatting>
  <conditionalFormatting sqref="I21:I26">
    <cfRule type="expression" dxfId="75" priority="32" stopIfTrue="1">
      <formula>IF($AB21&lt;0,AB21,0)</formula>
    </cfRule>
    <cfRule type="cellIs" dxfId="74" priority="33" stopIfTrue="1" operator="equal">
      <formula>IF(SIGN($AB21)=1,$AE21,0)</formula>
    </cfRule>
    <cfRule type="expression" dxfId="73" priority="34" stopIfTrue="1">
      <formula>IF($AB21&gt;0,$AB21,0)</formula>
    </cfRule>
  </conditionalFormatting>
  <conditionalFormatting sqref="O21:O26">
    <cfRule type="cellIs" dxfId="72" priority="29" stopIfTrue="1" operator="equal">
      <formula>IF(SIGN($AF21)=1,$AI21,0)</formula>
    </cfRule>
    <cfRule type="expression" dxfId="71" priority="30" stopIfTrue="1">
      <formula>IF($AF21&lt;0,$AF21,0)</formula>
    </cfRule>
    <cfRule type="expression" dxfId="70" priority="31" stopIfTrue="1">
      <formula>IF($AF21&gt;0,$AF21,0)</formula>
    </cfRule>
  </conditionalFormatting>
  <conditionalFormatting sqref="N22:N26 P21:P26 L21:L26 J21:J26">
    <cfRule type="cellIs" dxfId="69" priority="28" stopIfTrue="1" operator="lessThan">
      <formula>0</formula>
    </cfRule>
  </conditionalFormatting>
  <conditionalFormatting sqref="K10:K15">
    <cfRule type="cellIs" dxfId="68" priority="22" stopIfTrue="1" operator="equal">
      <formula>IF(SIGN($AC10)=1,$AE10,0)</formula>
    </cfRule>
    <cfRule type="expression" dxfId="67" priority="23" stopIfTrue="1">
      <formula>IF($AC10&lt;0,$AC10,0)</formula>
    </cfRule>
    <cfRule type="expression" dxfId="66" priority="24" stopIfTrue="1">
      <formula>IF($AC10&gt;0,$AC10,0)</formula>
    </cfRule>
  </conditionalFormatting>
  <conditionalFormatting sqref="M10:M15">
    <cfRule type="expression" dxfId="65" priority="25" stopIfTrue="1">
      <formula>IF($AD10&lt;0,$AD10,0)</formula>
    </cfRule>
    <cfRule type="cellIs" dxfId="64" priority="26" stopIfTrue="1" operator="equal">
      <formula>IF(SIGN($AD10)=1,$AE10,0)</formula>
    </cfRule>
    <cfRule type="expression" dxfId="63" priority="27" stopIfTrue="1">
      <formula>IF($AD10&gt;0,$AD10,0)</formula>
    </cfRule>
  </conditionalFormatting>
  <conditionalFormatting sqref="I10:I15">
    <cfRule type="expression" dxfId="62" priority="19" stopIfTrue="1">
      <formula>IF($AB10&lt;0,AB10,0)</formula>
    </cfRule>
    <cfRule type="cellIs" dxfId="61" priority="20" stopIfTrue="1" operator="equal">
      <formula>IF(SIGN($AB10)=1,$AE10,0)</formula>
    </cfRule>
    <cfRule type="expression" dxfId="60" priority="21" stopIfTrue="1">
      <formula>IF($AB10&gt;0,$AB10,0)</formula>
    </cfRule>
  </conditionalFormatting>
  <conditionalFormatting sqref="O10:O15">
    <cfRule type="cellIs" dxfId="59" priority="16" stopIfTrue="1" operator="equal">
      <formula>IF(SIGN($AF10)=1,$AI10,0)</formula>
    </cfRule>
    <cfRule type="expression" dxfId="58" priority="17" stopIfTrue="1">
      <formula>IF($AF10&lt;0,$AF10,0)</formula>
    </cfRule>
    <cfRule type="expression" dxfId="57" priority="18" stopIfTrue="1">
      <formula>IF($AF10&gt;0,$AF10,0)</formula>
    </cfRule>
  </conditionalFormatting>
  <conditionalFormatting sqref="N11:N15 P10:P15 L10:L15 J10:J15">
    <cfRule type="cellIs" dxfId="56" priority="15" stopIfTrue="1" operator="lessThan">
      <formula>0</formula>
    </cfRule>
  </conditionalFormatting>
  <conditionalFormatting sqref="V16:W16">
    <cfRule type="cellIs" dxfId="52" priority="4" operator="greaterThan">
      <formula>$V$27</formula>
    </cfRule>
  </conditionalFormatting>
  <conditionalFormatting sqref="V27:W27">
    <cfRule type="cellIs" dxfId="55" priority="3" operator="greaterThan">
      <formula>$V$16</formula>
    </cfRule>
  </conditionalFormatting>
  <conditionalFormatting sqref="X16">
    <cfRule type="cellIs" dxfId="54" priority="2" operator="greaterThan">
      <formula>$X$27</formula>
    </cfRule>
  </conditionalFormatting>
  <conditionalFormatting sqref="X27">
    <cfRule type="cellIs" dxfId="53" priority="1" operator="greaterThan">
      <formula>$X$16</formula>
    </cfRule>
  </conditionalFormatting>
  <printOptions horizontalCentered="1"/>
  <pageMargins left="0.39370078740157483" right="0.39370078740157483" top="0.3543307086614173" bottom="0.3543307086614173" header="0" footer="0"/>
  <pageSetup paperSize="9" scale="66" orientation="portrait" horizont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92D050"/>
  </sheetPr>
  <dimension ref="A3:AQ30"/>
  <sheetViews>
    <sheetView showGridLines="0" zoomScaleNormal="100" workbookViewId="0">
      <selection activeCell="S23" sqref="S23"/>
    </sheetView>
  </sheetViews>
  <sheetFormatPr defaultRowHeight="15"/>
  <cols>
    <col min="1" max="2" width="4.28515625" style="1" customWidth="1"/>
    <col min="3" max="3" width="21.5703125" style="1" customWidth="1"/>
    <col min="4" max="4" width="7" style="1" bestFit="1" customWidth="1"/>
    <col min="5" max="5" width="8" style="1" customWidth="1"/>
    <col min="6" max="6" width="5.7109375" style="1" customWidth="1"/>
    <col min="7" max="7" width="1.85546875" customWidth="1"/>
    <col min="8" max="8" width="5.7109375" customWidth="1"/>
    <col min="9" max="9" width="1.85546875" customWidth="1"/>
    <col min="10" max="10" width="5.7109375" customWidth="1"/>
    <col min="11" max="11" width="1.85546875" customWidth="1"/>
    <col min="12" max="12" width="5.7109375" customWidth="1"/>
    <col min="13" max="13" width="1.85546875" customWidth="1"/>
    <col min="14" max="14" width="5.7109375" customWidth="1"/>
    <col min="15" max="15" width="1.85546875" customWidth="1"/>
    <col min="16" max="16" width="5.7109375" customWidth="1"/>
    <col min="17" max="17" width="1.85546875" customWidth="1"/>
    <col min="18" max="18" width="11.140625" bestFit="1" customWidth="1"/>
    <col min="19" max="19" width="9.5703125" bestFit="1" customWidth="1"/>
    <col min="20" max="20" width="8.42578125" customWidth="1"/>
    <col min="21" max="21" width="7.5703125" bestFit="1" customWidth="1"/>
    <col min="22" max="22" width="9.140625" hidden="1" customWidth="1"/>
    <col min="23" max="23" width="4" hidden="1" customWidth="1"/>
    <col min="24" max="24" width="8.28515625" hidden="1" customWidth="1"/>
    <col min="25" max="25" width="3" hidden="1" customWidth="1"/>
    <col min="26" max="26" width="3.5703125" hidden="1" customWidth="1"/>
    <col min="27" max="27" width="2" hidden="1" customWidth="1"/>
    <col min="28" max="29" width="3" hidden="1" customWidth="1"/>
    <col min="30" max="30" width="3.5703125" hidden="1" customWidth="1"/>
    <col min="31" max="31" width="6.140625" hidden="1" customWidth="1"/>
    <col min="32" max="33" width="6.7109375" hidden="1" customWidth="1"/>
    <col min="34" max="34" width="3" hidden="1" customWidth="1"/>
    <col min="35" max="36" width="4" hidden="1" customWidth="1"/>
    <col min="37" max="37" width="42.7109375" customWidth="1"/>
  </cols>
  <sheetData>
    <row r="3" spans="1:43">
      <c r="C3" s="2" t="s">
        <v>12</v>
      </c>
    </row>
    <row r="5" spans="1:43">
      <c r="C5" s="1" t="s">
        <v>13</v>
      </c>
    </row>
    <row r="6" spans="1:43">
      <c r="C6" s="1" t="s">
        <v>47</v>
      </c>
    </row>
    <row r="7" spans="1:43">
      <c r="C7" s="1" t="s">
        <v>14</v>
      </c>
    </row>
    <row r="8" spans="1:43" ht="9.75" customHeight="1"/>
    <row r="9" spans="1:43">
      <c r="C9" s="1" t="s">
        <v>15</v>
      </c>
    </row>
    <row r="10" spans="1:43">
      <c r="C10" s="1" t="s">
        <v>48</v>
      </c>
    </row>
    <row r="11" spans="1:43">
      <c r="C11" s="1" t="s">
        <v>16</v>
      </c>
    </row>
    <row r="13" spans="1:43" s="23" customFormat="1" ht="22.5" customHeight="1">
      <c r="A13" s="282" t="s">
        <v>59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2"/>
      <c r="AI13" s="41"/>
      <c r="AJ13" s="41"/>
      <c r="AQ13" s="26"/>
    </row>
    <row r="14" spans="1:43" s="23" customFormat="1" ht="22.5" customHeight="1">
      <c r="A14" s="281" t="s">
        <v>39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208"/>
      <c r="AH14" s="132"/>
      <c r="AI14" s="41"/>
      <c r="AJ14" s="41"/>
      <c r="AK14" s="152" t="s">
        <v>69</v>
      </c>
      <c r="AQ14" s="26"/>
    </row>
    <row r="15" spans="1:43" s="33" customFormat="1" ht="9" customHeight="1">
      <c r="A15" s="133"/>
      <c r="B15" s="133"/>
      <c r="K15" s="105"/>
      <c r="L15" s="105"/>
      <c r="U15" s="48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40"/>
      <c r="AJ15" s="40"/>
    </row>
    <row r="16" spans="1:43" s="47" customFormat="1" ht="17.25" customHeight="1">
      <c r="A16" s="46"/>
      <c r="B16" s="46"/>
      <c r="C16" s="131"/>
      <c r="D16" s="46"/>
      <c r="E16" s="260"/>
      <c r="F16" s="260"/>
      <c r="G16" s="46"/>
      <c r="H16" s="46"/>
      <c r="I16" s="46"/>
      <c r="J16" s="46"/>
      <c r="K16" s="46"/>
      <c r="L16" s="46"/>
      <c r="M16" s="259"/>
      <c r="N16" s="259"/>
      <c r="O16" s="259"/>
      <c r="P16" s="259"/>
      <c r="Q16" s="259"/>
      <c r="R16" s="259"/>
      <c r="S16" s="259"/>
      <c r="T16" s="104">
        <v>2021</v>
      </c>
      <c r="U16" s="49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K16" s="21" t="s">
        <v>54</v>
      </c>
    </row>
    <row r="17" spans="1:37" s="15" customFormat="1" ht="18" customHeight="1">
      <c r="A17" s="6"/>
      <c r="B17" s="6"/>
      <c r="C17" s="130" t="s">
        <v>30</v>
      </c>
      <c r="D17" s="248" t="s">
        <v>28</v>
      </c>
      <c r="E17" s="248"/>
      <c r="F17" s="248"/>
      <c r="G17" s="248"/>
      <c r="H17" s="248"/>
      <c r="I17" s="248"/>
      <c r="J17" s="108"/>
      <c r="K17" s="108"/>
      <c r="L17" s="108"/>
      <c r="M17" s="248" t="s">
        <v>29</v>
      </c>
      <c r="N17" s="248"/>
      <c r="O17" s="248"/>
      <c r="P17" s="248"/>
      <c r="Q17" s="248"/>
      <c r="R17" s="248"/>
      <c r="S17" s="248"/>
      <c r="T17" s="248"/>
      <c r="U17" s="109"/>
      <c r="V17" s="110"/>
      <c r="W17" s="110"/>
      <c r="X17" s="111"/>
      <c r="Y17" s="32"/>
      <c r="Z17" s="32"/>
      <c r="AA17" s="32"/>
      <c r="AB17" s="32"/>
      <c r="AC17" s="32"/>
      <c r="AD17" s="32"/>
      <c r="AE17" s="32"/>
      <c r="AF17" s="32"/>
      <c r="AG17" s="7"/>
      <c r="AH17" s="112"/>
      <c r="AI17" s="112"/>
      <c r="AJ17" s="112"/>
    </row>
    <row r="18" spans="1:37" s="28" customFormat="1" ht="15" customHeight="1">
      <c r="A18" s="265" t="s">
        <v>31</v>
      </c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153" t="s">
        <v>64</v>
      </c>
      <c r="O18" s="52"/>
      <c r="P18" s="51"/>
      <c r="Q18" s="52"/>
      <c r="R18" s="51"/>
      <c r="S18" s="51"/>
      <c r="T18" s="51"/>
      <c r="U18" s="53"/>
      <c r="V18" s="27"/>
      <c r="W18" s="27"/>
      <c r="X18" s="29"/>
      <c r="Y18" s="30"/>
      <c r="Z18" s="30"/>
      <c r="AA18" s="30"/>
      <c r="AB18" s="31"/>
      <c r="AC18" s="30"/>
      <c r="AD18" s="30"/>
      <c r="AE18" s="30"/>
      <c r="AF18" s="31"/>
      <c r="AG18" s="216"/>
      <c r="AH18" s="42"/>
      <c r="AI18" s="42"/>
      <c r="AJ18" s="42"/>
    </row>
    <row r="19" spans="1:37" ht="15.75" thickBot="1">
      <c r="AK19" s="154" t="s">
        <v>66</v>
      </c>
    </row>
    <row r="20" spans="1:37" s="23" customFormat="1" ht="11.25" customHeight="1">
      <c r="A20" s="326" t="s">
        <v>22</v>
      </c>
      <c r="B20" s="268" t="s">
        <v>40</v>
      </c>
      <c r="C20" s="322" t="s">
        <v>0</v>
      </c>
      <c r="D20" s="272" t="s">
        <v>1</v>
      </c>
      <c r="E20" s="261" t="s">
        <v>3</v>
      </c>
      <c r="F20" s="330" t="s">
        <v>4</v>
      </c>
      <c r="G20" s="331"/>
      <c r="H20" s="331"/>
      <c r="I20" s="331"/>
      <c r="J20" s="331"/>
      <c r="K20" s="332"/>
      <c r="L20" s="330" t="s">
        <v>5</v>
      </c>
      <c r="M20" s="331"/>
      <c r="N20" s="331"/>
      <c r="O20" s="331"/>
      <c r="P20" s="331"/>
      <c r="Q20" s="332"/>
      <c r="R20" s="261" t="s">
        <v>6</v>
      </c>
      <c r="S20" s="54" t="s">
        <v>82</v>
      </c>
      <c r="T20" s="305" t="s">
        <v>37</v>
      </c>
      <c r="U20" s="305" t="s">
        <v>38</v>
      </c>
      <c r="V20" s="5"/>
      <c r="W20" s="5"/>
      <c r="X20" s="9"/>
      <c r="Y20" s="56"/>
      <c r="Z20" s="56"/>
      <c r="AA20" s="56"/>
      <c r="AB20" s="57"/>
      <c r="AC20" s="56"/>
      <c r="AD20" s="56"/>
      <c r="AE20" s="56"/>
    </row>
    <row r="21" spans="1:37" s="23" customFormat="1" ht="19.5" customHeight="1">
      <c r="A21" s="327"/>
      <c r="B21" s="328"/>
      <c r="C21" s="323"/>
      <c r="D21" s="324"/>
      <c r="E21" s="325"/>
      <c r="F21" s="336">
        <v>1</v>
      </c>
      <c r="G21" s="337"/>
      <c r="H21" s="334">
        <v>2</v>
      </c>
      <c r="I21" s="337"/>
      <c r="J21" s="334">
        <v>3</v>
      </c>
      <c r="K21" s="335"/>
      <c r="L21" s="336">
        <v>1</v>
      </c>
      <c r="M21" s="337"/>
      <c r="N21" s="334">
        <v>2</v>
      </c>
      <c r="O21" s="337"/>
      <c r="P21" s="334">
        <v>3</v>
      </c>
      <c r="Q21" s="335"/>
      <c r="R21" s="325"/>
      <c r="S21" s="58" t="s">
        <v>83</v>
      </c>
      <c r="T21" s="333"/>
      <c r="U21" s="329"/>
      <c r="V21" s="95"/>
      <c r="W21" s="95"/>
      <c r="X21" s="9"/>
      <c r="Y21" s="56"/>
      <c r="Z21" s="56"/>
      <c r="AA21" s="56"/>
      <c r="AB21" s="57" t="s">
        <v>61</v>
      </c>
      <c r="AC21" s="56"/>
      <c r="AD21" s="56"/>
      <c r="AE21" s="56"/>
      <c r="AF21" s="23" t="s">
        <v>62</v>
      </c>
      <c r="AG21" s="23" t="s">
        <v>63</v>
      </c>
      <c r="AH21" s="23" t="s">
        <v>34</v>
      </c>
      <c r="AI21" s="23" t="s">
        <v>35</v>
      </c>
      <c r="AJ21" s="23" t="s">
        <v>36</v>
      </c>
    </row>
    <row r="22" spans="1:37" s="26" customFormat="1" ht="15.75" customHeight="1">
      <c r="A22" s="60">
        <v>1</v>
      </c>
      <c r="B22" s="113" t="s">
        <v>41</v>
      </c>
      <c r="C22" s="61" t="s">
        <v>45</v>
      </c>
      <c r="D22" s="62">
        <v>2000</v>
      </c>
      <c r="E22" s="63">
        <v>66</v>
      </c>
      <c r="F22" s="64">
        <v>75</v>
      </c>
      <c r="G22" s="65" t="s">
        <v>10</v>
      </c>
      <c r="H22" s="66">
        <v>78</v>
      </c>
      <c r="I22" s="67" t="s">
        <v>11</v>
      </c>
      <c r="J22" s="64">
        <v>79</v>
      </c>
      <c r="K22" s="68"/>
      <c r="L22" s="69">
        <v>85</v>
      </c>
      <c r="M22" s="70" t="s">
        <v>10</v>
      </c>
      <c r="N22" s="71">
        <v>87</v>
      </c>
      <c r="O22" s="70" t="s">
        <v>11</v>
      </c>
      <c r="P22" s="71" t="s">
        <v>65</v>
      </c>
      <c r="Q22" s="72"/>
      <c r="R22" s="73">
        <f>IF(E22="","",(AB22+AF22))</f>
        <v>160</v>
      </c>
      <c r="S22" s="74">
        <f>IF(D22="","",IF(($T$4-D22)&lt;16,35,IF(($T$4-D22)&lt;18,25,IF(($T$4-D22)&gt;20,0,15))))</f>
        <v>35</v>
      </c>
      <c r="T22" s="75">
        <f>IF(E22="","",ROUND(X22*AJ22*W22,1)+S22)</f>
        <v>261.89999999999998</v>
      </c>
      <c r="U22" s="75">
        <f>IF(E22=""," ",ROUND(X22*R22,2)*W22+IF(AB22=0,0,IF(AF22=0,0,S22)))</f>
        <v>253.67</v>
      </c>
      <c r="V22" s="96"/>
      <c r="W22" s="96">
        <f t="shared" ref="W22:W23" si="0">IF(A22="K",1.4,1)</f>
        <v>1</v>
      </c>
      <c r="X22" s="77">
        <f t="shared" ref="X22:X23" si="1">IF(E22&lt;175.508,10^(0.75194503*((LOG10(E22/175.508))^2)),1)</f>
        <v>1.3666655098023144</v>
      </c>
      <c r="Y22" s="24">
        <f t="shared" ref="Y22:Y23" si="2">IF(G22="z",F22,IF(G22="x",F22*(-1),0))</f>
        <v>75</v>
      </c>
      <c r="Z22" s="24">
        <f t="shared" ref="Z22:Z23" si="3">IF(I22="z",H22,IF(I22="x",H22*(-1),0))</f>
        <v>-78</v>
      </c>
      <c r="AA22" s="24">
        <f t="shared" ref="AA22:AA23" si="4">IF(K22="z",J22,IF(K22="x",J22*(-1),0))</f>
        <v>0</v>
      </c>
      <c r="AB22" s="25">
        <f t="shared" ref="AB22:AB23" si="5">IF(AND(Y22&lt;0,Z22&lt;0,AA22&lt;0),0,MAX(Y22:AA22))</f>
        <v>75</v>
      </c>
      <c r="AC22" s="24">
        <f t="shared" ref="AC22:AC23" si="6">IF(M22="z",L22,IF(M22="x",L22*(-1),0))</f>
        <v>85</v>
      </c>
      <c r="AD22" s="24">
        <f t="shared" ref="AD22:AD23" si="7">IF(O22="z",N22,IF(O22="x",N22*(-1),0))</f>
        <v>-87</v>
      </c>
      <c r="AE22" s="24">
        <f>IF(Q22="z",P22,IF(Q22="x",P22*(-1),0))</f>
        <v>0</v>
      </c>
      <c r="AF22" s="25">
        <f t="shared" ref="AF22:AF23" si="8">IF(AND(AC22&lt;0,AD22&lt;0,AE22&lt;0),0,MAX(AC22:AE22))</f>
        <v>85</v>
      </c>
      <c r="AG22" s="207">
        <f t="shared" ref="AG22:AG23" si="9">AB22+AF22</f>
        <v>160</v>
      </c>
      <c r="AH22" s="43">
        <f t="shared" ref="AH22:AH23" si="10">IF(ISTEXT(K22),AB22,LARGE(F22:J22,1))</f>
        <v>79</v>
      </c>
      <c r="AI22" s="43">
        <f t="shared" ref="AI22:AI23" si="11">IF(ISTEXT(Q22),AF22,LARGE(L22:P22,1))</f>
        <v>87</v>
      </c>
      <c r="AJ22" s="43">
        <f t="shared" ref="AJ22:AJ23" si="12">AH22+AI22</f>
        <v>166</v>
      </c>
    </row>
    <row r="23" spans="1:37" s="26" customFormat="1" ht="15.75" customHeight="1">
      <c r="A23" s="60">
        <v>2</v>
      </c>
      <c r="B23" s="113" t="s">
        <v>42</v>
      </c>
      <c r="C23" s="61" t="s">
        <v>46</v>
      </c>
      <c r="D23" s="62">
        <v>2000</v>
      </c>
      <c r="E23" s="63">
        <v>62</v>
      </c>
      <c r="F23" s="64">
        <v>95</v>
      </c>
      <c r="G23" s="65"/>
      <c r="H23" s="66"/>
      <c r="I23" s="65"/>
      <c r="J23" s="64"/>
      <c r="K23" s="79"/>
      <c r="L23" s="69">
        <v>120</v>
      </c>
      <c r="M23" s="70"/>
      <c r="N23" s="71"/>
      <c r="O23" s="70"/>
      <c r="P23" s="64"/>
      <c r="Q23" s="72"/>
      <c r="R23" s="73">
        <f>IF(E23="","",(AB23+AF23))</f>
        <v>0</v>
      </c>
      <c r="S23" s="74">
        <f>IF(D23="","",IF(($T$4-D23)&lt;16,35,IF(($T$4-D23)&lt;18,25,IF(($T$4-D23)&gt;20,0,15))))</f>
        <v>35</v>
      </c>
      <c r="T23" s="75">
        <f>IF(E23="","",ROUND(X23*AJ23*W23,1)+S23)</f>
        <v>341.2</v>
      </c>
      <c r="U23" s="75">
        <f>IF(E23=""," ",ROUND(X23*R23,2)*W23+IF(AB23=0,0,IF(AF23=0,0,S23)))</f>
        <v>0</v>
      </c>
      <c r="V23" s="96"/>
      <c r="W23" s="96">
        <f t="shared" si="0"/>
        <v>1</v>
      </c>
      <c r="X23" s="77">
        <f t="shared" si="1"/>
        <v>1.4241671430352294</v>
      </c>
      <c r="Y23" s="24">
        <f t="shared" si="2"/>
        <v>0</v>
      </c>
      <c r="Z23" s="24">
        <f t="shared" si="3"/>
        <v>0</v>
      </c>
      <c r="AA23" s="24">
        <f t="shared" si="4"/>
        <v>0</v>
      </c>
      <c r="AB23" s="25">
        <f t="shared" si="5"/>
        <v>0</v>
      </c>
      <c r="AC23" s="24">
        <f t="shared" si="6"/>
        <v>0</v>
      </c>
      <c r="AD23" s="24">
        <f t="shared" si="7"/>
        <v>0</v>
      </c>
      <c r="AE23" s="24">
        <f t="shared" ref="AE23" si="13">IF(Q23="z",P23,IF(Q23="x",P23*(-1),0))</f>
        <v>0</v>
      </c>
      <c r="AF23" s="25">
        <f t="shared" si="8"/>
        <v>0</v>
      </c>
      <c r="AG23" s="207">
        <f t="shared" si="9"/>
        <v>0</v>
      </c>
      <c r="AH23" s="43">
        <f t="shared" si="10"/>
        <v>95</v>
      </c>
      <c r="AI23" s="43">
        <f t="shared" si="11"/>
        <v>120</v>
      </c>
      <c r="AJ23" s="43">
        <f t="shared" si="12"/>
        <v>215</v>
      </c>
    </row>
    <row r="25" spans="1:37">
      <c r="A25" s="1" t="s">
        <v>73</v>
      </c>
      <c r="G25" s="4" t="s">
        <v>10</v>
      </c>
      <c r="I25" s="227" t="s">
        <v>11</v>
      </c>
      <c r="J25" s="2"/>
      <c r="K25" s="228" t="s">
        <v>17</v>
      </c>
      <c r="L25" s="3"/>
      <c r="N25" s="3"/>
      <c r="R25" s="128" t="s">
        <v>50</v>
      </c>
      <c r="AK25" s="128" t="s">
        <v>52</v>
      </c>
    </row>
    <row r="26" spans="1:37" ht="29.25" customHeight="1">
      <c r="F26" s="320" t="s">
        <v>74</v>
      </c>
      <c r="G26" s="320"/>
      <c r="H26" s="321" t="s">
        <v>75</v>
      </c>
      <c r="I26" s="321"/>
      <c r="N26" s="154" t="s">
        <v>67</v>
      </c>
      <c r="T26" s="128" t="s">
        <v>51</v>
      </c>
    </row>
    <row r="27" spans="1:37">
      <c r="C27" s="1" t="s">
        <v>68</v>
      </c>
    </row>
    <row r="28" spans="1:37">
      <c r="C28" s="129" t="s">
        <v>53</v>
      </c>
    </row>
    <row r="29" spans="1:37">
      <c r="C29" s="1" t="s">
        <v>55</v>
      </c>
    </row>
    <row r="30" spans="1:37">
      <c r="C30" s="1" t="s">
        <v>56</v>
      </c>
    </row>
  </sheetData>
  <mergeCells count="27">
    <mergeCell ref="U20:U21"/>
    <mergeCell ref="F20:K20"/>
    <mergeCell ref="L20:Q20"/>
    <mergeCell ref="R20:R21"/>
    <mergeCell ref="T20:T21"/>
    <mergeCell ref="P21:Q21"/>
    <mergeCell ref="F21:G21"/>
    <mergeCell ref="H21:I21"/>
    <mergeCell ref="J21:K21"/>
    <mergeCell ref="L21:M21"/>
    <mergeCell ref="N21:O21"/>
    <mergeCell ref="A13:U13"/>
    <mergeCell ref="V13:AH13"/>
    <mergeCell ref="A14:U14"/>
    <mergeCell ref="V15:AH15"/>
    <mergeCell ref="E16:F16"/>
    <mergeCell ref="M16:S16"/>
    <mergeCell ref="F26:G26"/>
    <mergeCell ref="H26:I26"/>
    <mergeCell ref="D17:I17"/>
    <mergeCell ref="M17:T17"/>
    <mergeCell ref="A18:M18"/>
    <mergeCell ref="C20:C21"/>
    <mergeCell ref="D20:D21"/>
    <mergeCell ref="E20:E21"/>
    <mergeCell ref="A20:A21"/>
    <mergeCell ref="B20:B21"/>
  </mergeCells>
  <phoneticPr fontId="15" type="noConversion"/>
  <conditionalFormatting sqref="F22:F23">
    <cfRule type="expression" dxfId="425" priority="10" stopIfTrue="1">
      <formula>IF($Y22&lt;0,Y22,0)</formula>
    </cfRule>
    <cfRule type="cellIs" dxfId="424" priority="11" stopIfTrue="1" operator="equal">
      <formula>IF(SIGN($Y22)=1,$AB22,0)</formula>
    </cfRule>
    <cfRule type="expression" dxfId="423" priority="12" stopIfTrue="1">
      <formula>IF($Y22&gt;0,$Y22,0)</formula>
    </cfRule>
  </conditionalFormatting>
  <conditionalFormatting sqref="J22">
    <cfRule type="expression" dxfId="422" priority="4" stopIfTrue="1">
      <formula>IF($AA22&lt;0,$AA22,0)</formula>
    </cfRule>
    <cfRule type="cellIs" dxfId="421" priority="5" stopIfTrue="1" operator="equal">
      <formula>IF(SIGN($AA22)=1,$AB22,0)</formula>
    </cfRule>
    <cfRule type="expression" dxfId="420" priority="6" stopIfTrue="1">
      <formula>IF($AA22&gt;0,$AA22,0)</formula>
    </cfRule>
  </conditionalFormatting>
  <conditionalFormatting sqref="H22">
    <cfRule type="cellIs" dxfId="419" priority="1" stopIfTrue="1" operator="equal">
      <formula>IF(SIGN($Z22)=1,$AB22,0)</formula>
    </cfRule>
    <cfRule type="expression" dxfId="418" priority="2" stopIfTrue="1">
      <formula>IF($Z22&lt;0,$Z22,0)</formula>
    </cfRule>
    <cfRule type="expression" dxfId="417" priority="3" stopIfTrue="1">
      <formula>IF($Z22&gt;0,$Z22,0)</formula>
    </cfRule>
  </conditionalFormatting>
  <conditionalFormatting sqref="K23 O22:O23 Q22:Q23 M22:M23 I22:I23 G22:G23">
    <cfRule type="cellIs" dxfId="416" priority="25" stopIfTrue="1" operator="lessThan">
      <formula>0</formula>
    </cfRule>
  </conditionalFormatting>
  <conditionalFormatting sqref="N22:N23">
    <cfRule type="cellIs" dxfId="415" priority="22" stopIfTrue="1" operator="equal">
      <formula>IF(SIGN($AD22)=1,$AF22,0)</formula>
    </cfRule>
    <cfRule type="expression" dxfId="414" priority="23" stopIfTrue="1">
      <formula>IF($AD22&lt;0,$AD22,0)</formula>
    </cfRule>
    <cfRule type="expression" dxfId="413" priority="24" stopIfTrue="1">
      <formula>IF($AD22&gt;0,$AD22,0)</formula>
    </cfRule>
  </conditionalFormatting>
  <conditionalFormatting sqref="P22:P23">
    <cfRule type="cellIs" dxfId="412" priority="19" stopIfTrue="1" operator="equal">
      <formula>IF(SIGN($AE22)=1,$AF22,0)</formula>
    </cfRule>
    <cfRule type="expression" dxfId="411" priority="20" stopIfTrue="1">
      <formula>IF($AE22&lt;0,$AE22,0)</formula>
    </cfRule>
    <cfRule type="expression" dxfId="410" priority="21" stopIfTrue="1">
      <formula>IF($AE22&gt;0,$AE22,0)</formula>
    </cfRule>
  </conditionalFormatting>
  <conditionalFormatting sqref="H23">
    <cfRule type="cellIs" dxfId="409" priority="16" stopIfTrue="1" operator="equal">
      <formula>IF(SIGN($Z23)=1,$AB23,0)</formula>
    </cfRule>
    <cfRule type="expression" dxfId="408" priority="17" stopIfTrue="1">
      <formula>IF($Z23&lt;0,$Z23,0)</formula>
    </cfRule>
    <cfRule type="expression" dxfId="407" priority="18" stopIfTrue="1">
      <formula>IF($Z23&gt;0,$Z23,0)</formula>
    </cfRule>
  </conditionalFormatting>
  <conditionalFormatting sqref="J23">
    <cfRule type="expression" dxfId="406" priority="13" stopIfTrue="1">
      <formula>IF($AA23&lt;0,$AA23,0)</formula>
    </cfRule>
    <cfRule type="cellIs" dxfId="405" priority="14" stopIfTrue="1" operator="equal">
      <formula>IF(SIGN($AA23)=1,$AB23,0)</formula>
    </cfRule>
    <cfRule type="expression" dxfId="404" priority="15" stopIfTrue="1">
      <formula>IF($AA23&gt;0,$AA23,0)</formula>
    </cfRule>
  </conditionalFormatting>
  <conditionalFormatting sqref="L22:L23">
    <cfRule type="cellIs" dxfId="403" priority="7" stopIfTrue="1" operator="equal">
      <formula>IF(SIGN($AC22)=1,$AF22,0)</formula>
    </cfRule>
    <cfRule type="expression" dxfId="402" priority="8" stopIfTrue="1">
      <formula>IF($AC22&lt;0,$AC22,0)</formula>
    </cfRule>
    <cfRule type="expression" dxfId="401" priority="9" stopIfTrue="1">
      <formula>IF($AC22&gt;0,$AC22,0)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protokół WAGI</vt:lpstr>
      <vt:lpstr>protokół zawodów</vt:lpstr>
      <vt:lpstr>instrukcja</vt:lpstr>
      <vt:lpstr>'protokół WAGI'!Obszar_wydruku</vt:lpstr>
      <vt:lpstr>'protokół zawodów'!Obszar_wydruku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Protokół DMP 2017</dc:title>
  <dc:creator/>
  <cp:lastModifiedBy/>
  <dcterms:created xsi:type="dcterms:W3CDTF">2015-04-11T22:52:56Z</dcterms:created>
  <dcterms:modified xsi:type="dcterms:W3CDTF">2022-02-05T23:18:26Z</dcterms:modified>
</cp:coreProperties>
</file>