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 codeName="Ten_skoroszyt" defaultThemeVersion="124226"/>
  <xr:revisionPtr revIDLastSave="16" documentId="8_{076B2724-A1EB-4DC3-BC93-E47392A5DAB3}" xr6:coauthVersionLast="47" xr6:coauthVersionMax="47" xr10:uidLastSave="{C0A40A17-B7FC-44FE-9B9F-3FAAC4B385A4}"/>
  <bookViews>
    <workbookView xWindow="-28920" yWindow="-120" windowWidth="29040" windowHeight="15720" tabRatio="668" xr2:uid="{00000000-000D-0000-FFFF-FFFF00000000}"/>
  </bookViews>
  <sheets>
    <sheet name="protokół WAGI" sheetId="5" r:id="rId1"/>
    <sheet name="protokół" sheetId="4" r:id="rId2"/>
    <sheet name="sinclair" sheetId="13" r:id="rId3"/>
    <sheet name="instrukcja" sheetId="2" r:id="rId4"/>
  </sheets>
  <definedNames>
    <definedName name="_xlnm._FilterDatabase" localSheetId="0" hidden="1">'protokół WAGI'!$A$7:$J$328</definedName>
    <definedName name="logo1" localSheetId="2">INDEX(#REF!,(MATCH(#REF!,#REF!,0))-3,2)</definedName>
    <definedName name="logo1">INDEX(#REF!,(MATCH(protokół!$A$5,#REF!,0))-3,2)</definedName>
    <definedName name="logo2" localSheetId="2">INDEX(#REF!,(MATCH(#REF!,#REF!,0))-3,2)</definedName>
    <definedName name="logo2">INDEX(#REF!,(MATCH(protokół!#REF!,#REF!,0))-3,2)</definedName>
    <definedName name="_xlnm.Print_Area" localSheetId="1">protokół!$A$1:$V$78</definedName>
    <definedName name="_xlnm.Print_Area" localSheetId="0">'protokół WAGI'!$A$1:$H$332</definedName>
    <definedName name="_xlnm.Print_Area" localSheetId="2">sinclair!$A$1:$I$32</definedName>
  </definedNames>
  <calcPr calcId="191029"/>
</workbook>
</file>

<file path=xl/calcChain.xml><?xml version="1.0" encoding="utf-8"?>
<calcChain xmlns="http://schemas.openxmlformats.org/spreadsheetml/2006/main">
  <c r="A3" i="13" l="1"/>
  <c r="A1" i="13"/>
  <c r="A3" i="4"/>
  <c r="B10" i="4"/>
  <c r="B11" i="4"/>
  <c r="B12" i="4"/>
  <c r="B9" i="4"/>
  <c r="B14" i="4"/>
  <c r="B15" i="4"/>
  <c r="B16" i="4"/>
  <c r="B17" i="4"/>
  <c r="B13" i="4"/>
  <c r="B20" i="4"/>
  <c r="B21" i="4"/>
  <c r="B22" i="4"/>
  <c r="B19" i="4"/>
  <c r="B18" i="4"/>
  <c r="B24" i="4"/>
  <c r="B23" i="4"/>
  <c r="B27" i="4"/>
  <c r="B28" i="4"/>
  <c r="B26" i="4"/>
  <c r="B25" i="4"/>
  <c r="B30" i="4"/>
  <c r="B29" i="4"/>
  <c r="B32" i="4"/>
  <c r="B31" i="4"/>
  <c r="B33" i="4"/>
  <c r="B34" i="4"/>
  <c r="AG74" i="4"/>
  <c r="AF74" i="4"/>
  <c r="AE74" i="4"/>
  <c r="AC74" i="4"/>
  <c r="AB74" i="4"/>
  <c r="AA74" i="4"/>
  <c r="G74" i="4"/>
  <c r="T74" i="4" s="1"/>
  <c r="F74" i="4"/>
  <c r="E74" i="4"/>
  <c r="B74" i="4"/>
  <c r="AG73" i="4"/>
  <c r="AF73" i="4"/>
  <c r="AE73" i="4"/>
  <c r="AC73" i="4"/>
  <c r="AB73" i="4"/>
  <c r="AA73" i="4"/>
  <c r="G73" i="4"/>
  <c r="Z73" i="4" s="1"/>
  <c r="F73" i="4"/>
  <c r="E73" i="4"/>
  <c r="B73" i="4"/>
  <c r="AG75" i="4"/>
  <c r="AF75" i="4"/>
  <c r="AE75" i="4"/>
  <c r="AC75" i="4"/>
  <c r="AB75" i="4"/>
  <c r="AA75" i="4"/>
  <c r="G75" i="4"/>
  <c r="F75" i="4"/>
  <c r="E75" i="4"/>
  <c r="B75" i="4"/>
  <c r="AG76" i="4"/>
  <c r="AF76" i="4"/>
  <c r="AE76" i="4"/>
  <c r="AC76" i="4"/>
  <c r="AB76" i="4"/>
  <c r="AA76" i="4"/>
  <c r="G76" i="4"/>
  <c r="F76" i="4"/>
  <c r="E76" i="4"/>
  <c r="B76" i="4"/>
  <c r="AG70" i="4"/>
  <c r="AF70" i="4"/>
  <c r="AE70" i="4"/>
  <c r="AC70" i="4"/>
  <c r="AB70" i="4"/>
  <c r="AA70" i="4"/>
  <c r="G70" i="4"/>
  <c r="F70" i="4"/>
  <c r="E70" i="4"/>
  <c r="B70" i="4"/>
  <c r="AG68" i="4"/>
  <c r="AF68" i="4"/>
  <c r="AE68" i="4"/>
  <c r="AC68" i="4"/>
  <c r="AB68" i="4"/>
  <c r="AA68" i="4"/>
  <c r="G68" i="4"/>
  <c r="F68" i="4"/>
  <c r="E68" i="4"/>
  <c r="B68" i="4"/>
  <c r="AG63" i="4"/>
  <c r="AF63" i="4"/>
  <c r="AE63" i="4"/>
  <c r="AC63" i="4"/>
  <c r="AB63" i="4"/>
  <c r="AA63" i="4"/>
  <c r="G63" i="4"/>
  <c r="F63" i="4"/>
  <c r="E63" i="4"/>
  <c r="B63" i="4"/>
  <c r="AG51" i="4"/>
  <c r="AF51" i="4"/>
  <c r="AE51" i="4"/>
  <c r="AC51" i="4"/>
  <c r="AB51" i="4"/>
  <c r="AA51" i="4"/>
  <c r="G51" i="4"/>
  <c r="F51" i="4"/>
  <c r="E51" i="4"/>
  <c r="B51" i="4"/>
  <c r="AG50" i="4"/>
  <c r="AF50" i="4"/>
  <c r="AE50" i="4"/>
  <c r="AC50" i="4"/>
  <c r="AB50" i="4"/>
  <c r="AA50" i="4"/>
  <c r="G50" i="4"/>
  <c r="Z50" i="4" s="1"/>
  <c r="F50" i="4"/>
  <c r="E50" i="4"/>
  <c r="B50" i="4"/>
  <c r="AG42" i="4"/>
  <c r="AF42" i="4"/>
  <c r="AE42" i="4"/>
  <c r="AC42" i="4"/>
  <c r="AB42" i="4"/>
  <c r="AA42" i="4"/>
  <c r="G42" i="4"/>
  <c r="F42" i="4"/>
  <c r="E42" i="4"/>
  <c r="B42" i="4"/>
  <c r="AG33" i="4"/>
  <c r="AF33" i="4"/>
  <c r="AE33" i="4"/>
  <c r="AC33" i="4"/>
  <c r="AB33" i="4"/>
  <c r="AA33" i="4"/>
  <c r="G33" i="4"/>
  <c r="F33" i="4"/>
  <c r="E33" i="4"/>
  <c r="AG29" i="4"/>
  <c r="AF29" i="4"/>
  <c r="AE29" i="4"/>
  <c r="AC29" i="4"/>
  <c r="AB29" i="4"/>
  <c r="AA29" i="4"/>
  <c r="G29" i="4"/>
  <c r="F29" i="4"/>
  <c r="E29" i="4"/>
  <c r="AG26" i="4"/>
  <c r="AF26" i="4"/>
  <c r="AE26" i="4"/>
  <c r="AC26" i="4"/>
  <c r="AB26" i="4"/>
  <c r="AA26" i="4"/>
  <c r="G26" i="4"/>
  <c r="F26" i="4"/>
  <c r="E26" i="4"/>
  <c r="AG25" i="4"/>
  <c r="AF25" i="4"/>
  <c r="AE25" i="4"/>
  <c r="AC25" i="4"/>
  <c r="AB25" i="4"/>
  <c r="AA25" i="4"/>
  <c r="G25" i="4"/>
  <c r="Z25" i="4" s="1"/>
  <c r="X25" i="4" s="1"/>
  <c r="F25" i="4"/>
  <c r="E25" i="4"/>
  <c r="AG20" i="4"/>
  <c r="AF20" i="4"/>
  <c r="AE20" i="4"/>
  <c r="AC20" i="4"/>
  <c r="AB20" i="4"/>
  <c r="AA20" i="4"/>
  <c r="G20" i="4"/>
  <c r="F20" i="4"/>
  <c r="E20" i="4"/>
  <c r="AG19" i="4"/>
  <c r="AF19" i="4"/>
  <c r="AE19" i="4"/>
  <c r="AC19" i="4"/>
  <c r="AB19" i="4"/>
  <c r="AA19" i="4"/>
  <c r="G19" i="4"/>
  <c r="Z19" i="4" s="1"/>
  <c r="X19" i="4" s="1"/>
  <c r="F19" i="4"/>
  <c r="E19" i="4"/>
  <c r="E21" i="4"/>
  <c r="F21" i="4"/>
  <c r="G21" i="4"/>
  <c r="AA21" i="4"/>
  <c r="AB21" i="4"/>
  <c r="AC21" i="4"/>
  <c r="AE21" i="4"/>
  <c r="AF21" i="4"/>
  <c r="AG21" i="4"/>
  <c r="E22" i="4"/>
  <c r="F22" i="4"/>
  <c r="G22" i="4"/>
  <c r="Z22" i="4" s="1"/>
  <c r="X22" i="4" s="1"/>
  <c r="AA22" i="4"/>
  <c r="AB22" i="4"/>
  <c r="AC22" i="4"/>
  <c r="AE22" i="4"/>
  <c r="AF22" i="4"/>
  <c r="AG22" i="4"/>
  <c r="AG14" i="4"/>
  <c r="AF14" i="4"/>
  <c r="AE14" i="4"/>
  <c r="AC14" i="4"/>
  <c r="AB14" i="4"/>
  <c r="AA14" i="4"/>
  <c r="G14" i="4"/>
  <c r="F14" i="4"/>
  <c r="E14" i="4"/>
  <c r="AG15" i="4"/>
  <c r="AF15" i="4"/>
  <c r="AE15" i="4"/>
  <c r="AC15" i="4"/>
  <c r="AB15" i="4"/>
  <c r="AA15" i="4"/>
  <c r="G15" i="4"/>
  <c r="F15" i="4"/>
  <c r="E15" i="4"/>
  <c r="AG16" i="4"/>
  <c r="AF16" i="4"/>
  <c r="AE16" i="4"/>
  <c r="AC16" i="4"/>
  <c r="AB16" i="4"/>
  <c r="AA16" i="4"/>
  <c r="G16" i="4"/>
  <c r="F16" i="4"/>
  <c r="E16" i="4"/>
  <c r="AD74" i="4" l="1"/>
  <c r="AD73" i="4"/>
  <c r="AH74" i="4"/>
  <c r="AD76" i="4"/>
  <c r="AD75" i="4"/>
  <c r="T75" i="4" s="1"/>
  <c r="AH73" i="4"/>
  <c r="T73" i="4" s="1"/>
  <c r="U73" i="4" s="1"/>
  <c r="X73" i="4"/>
  <c r="X74" i="4"/>
  <c r="Y73" i="4"/>
  <c r="Y76" i="4"/>
  <c r="U74" i="4"/>
  <c r="Y74" i="4"/>
  <c r="Z74" i="4"/>
  <c r="X75" i="4"/>
  <c r="AH75" i="4"/>
  <c r="Y75" i="4"/>
  <c r="Z75" i="4"/>
  <c r="AH76" i="4"/>
  <c r="T76" i="4" s="1"/>
  <c r="AH70" i="4"/>
  <c r="AD70" i="4"/>
  <c r="X76" i="4"/>
  <c r="AD68" i="4"/>
  <c r="Z76" i="4"/>
  <c r="AH68" i="4"/>
  <c r="T68" i="4" s="1"/>
  <c r="X70" i="4"/>
  <c r="Y70" i="4"/>
  <c r="Z70" i="4"/>
  <c r="AH63" i="4"/>
  <c r="AD63" i="4"/>
  <c r="X68" i="4"/>
  <c r="Y68" i="4"/>
  <c r="AD51" i="4"/>
  <c r="Z68" i="4"/>
  <c r="AD25" i="4"/>
  <c r="AH26" i="4"/>
  <c r="AD50" i="4"/>
  <c r="AH51" i="4"/>
  <c r="X63" i="4"/>
  <c r="Y63" i="4"/>
  <c r="Z63" i="4"/>
  <c r="AD42" i="4"/>
  <c r="AH50" i="4"/>
  <c r="X50" i="4"/>
  <c r="Y50" i="4"/>
  <c r="AD29" i="4"/>
  <c r="AH33" i="4"/>
  <c r="X51" i="4"/>
  <c r="Y51" i="4"/>
  <c r="Z51" i="4"/>
  <c r="AD33" i="4"/>
  <c r="AH42" i="4"/>
  <c r="X42" i="4"/>
  <c r="Y42" i="4"/>
  <c r="Z42" i="4"/>
  <c r="AD26" i="4"/>
  <c r="AH29" i="4"/>
  <c r="Y33" i="4"/>
  <c r="Z33" i="4"/>
  <c r="X33" i="4" s="1"/>
  <c r="AH25" i="4"/>
  <c r="AH19" i="4"/>
  <c r="Y29" i="4"/>
  <c r="Z29" i="4"/>
  <c r="X29" i="4" s="1"/>
  <c r="Y26" i="4"/>
  <c r="AD15" i="4"/>
  <c r="AH14" i="4"/>
  <c r="AD19" i="4"/>
  <c r="AH20" i="4"/>
  <c r="Z26" i="4"/>
  <c r="X26" i="4" s="1"/>
  <c r="AD21" i="4"/>
  <c r="AD14" i="4"/>
  <c r="AD20" i="4"/>
  <c r="Y25" i="4"/>
  <c r="Y20" i="4"/>
  <c r="Z20" i="4"/>
  <c r="X20" i="4" s="1"/>
  <c r="AD22" i="4"/>
  <c r="AH21" i="4"/>
  <c r="Y19" i="4"/>
  <c r="AH22" i="4"/>
  <c r="Y22" i="4"/>
  <c r="Z21" i="4"/>
  <c r="X21" i="4" s="1"/>
  <c r="Y21" i="4"/>
  <c r="AH16" i="4"/>
  <c r="Z14" i="4"/>
  <c r="X14" i="4" s="1"/>
  <c r="AH15" i="4"/>
  <c r="Y14" i="4"/>
  <c r="AD16" i="4"/>
  <c r="Y15" i="4"/>
  <c r="Z15" i="4"/>
  <c r="X15" i="4" s="1"/>
  <c r="Z16" i="4"/>
  <c r="X16" i="4" s="1"/>
  <c r="Y16" i="4"/>
  <c r="U76" i="4" l="1"/>
  <c r="T26" i="4"/>
  <c r="U75" i="4"/>
  <c r="T70" i="4"/>
  <c r="T63" i="4"/>
  <c r="T51" i="4"/>
  <c r="U70" i="4"/>
  <c r="U68" i="4"/>
  <c r="T29" i="4"/>
  <c r="U63" i="4"/>
  <c r="T25" i="4"/>
  <c r="U25" i="4" s="1"/>
  <c r="U51" i="4"/>
  <c r="T50" i="4"/>
  <c r="U50" i="4" s="1"/>
  <c r="T42" i="4"/>
  <c r="U42" i="4" s="1"/>
  <c r="T33" i="4"/>
  <c r="U33" i="4" s="1"/>
  <c r="T22" i="4"/>
  <c r="U22" i="4" s="1"/>
  <c r="T19" i="4"/>
  <c r="U19" i="4" s="1"/>
  <c r="T16" i="4"/>
  <c r="U16" i="4" s="1"/>
  <c r="U29" i="4"/>
  <c r="T15" i="4"/>
  <c r="U15" i="4" s="1"/>
  <c r="T14" i="4"/>
  <c r="U14" i="4" s="1"/>
  <c r="U26" i="4"/>
  <c r="T21" i="4"/>
  <c r="U21" i="4" s="1"/>
  <c r="T20" i="4"/>
  <c r="U20" i="4" s="1"/>
  <c r="A1" i="4"/>
  <c r="AG24" i="4"/>
  <c r="AF24" i="4"/>
  <c r="AE24" i="4"/>
  <c r="AC24" i="4"/>
  <c r="AB24" i="4"/>
  <c r="AA24" i="4"/>
  <c r="AG23" i="4"/>
  <c r="AF23" i="4"/>
  <c r="AE23" i="4"/>
  <c r="AC23" i="4"/>
  <c r="AB23" i="4"/>
  <c r="AA23" i="4"/>
  <c r="AG18" i="4"/>
  <c r="AF18" i="4"/>
  <c r="AE18" i="4"/>
  <c r="AC18" i="4"/>
  <c r="AB18" i="4"/>
  <c r="AA18" i="4"/>
  <c r="AG17" i="4"/>
  <c r="AF17" i="4"/>
  <c r="AE17" i="4"/>
  <c r="AC17" i="4"/>
  <c r="AB17" i="4"/>
  <c r="AA17" i="4"/>
  <c r="AG13" i="4"/>
  <c r="AF13" i="4"/>
  <c r="AE13" i="4"/>
  <c r="AC13" i="4"/>
  <c r="AB13" i="4"/>
  <c r="AA13" i="4"/>
  <c r="AG12" i="4"/>
  <c r="AF12" i="4"/>
  <c r="AE12" i="4"/>
  <c r="AC12" i="4"/>
  <c r="AB12" i="4"/>
  <c r="AA12" i="4"/>
  <c r="AG11" i="4"/>
  <c r="AF11" i="4"/>
  <c r="AE11" i="4"/>
  <c r="AC11" i="4"/>
  <c r="AB11" i="4"/>
  <c r="AA11" i="4"/>
  <c r="AG10" i="4"/>
  <c r="AF10" i="4"/>
  <c r="AE10" i="4"/>
  <c r="AC10" i="4"/>
  <c r="AB10" i="4"/>
  <c r="AA10" i="4"/>
  <c r="AG9" i="4"/>
  <c r="AF9" i="4"/>
  <c r="AE9" i="4"/>
  <c r="AC9" i="4"/>
  <c r="AB9" i="4"/>
  <c r="AA9" i="4"/>
  <c r="AG30" i="4"/>
  <c r="AF30" i="4"/>
  <c r="AE30" i="4"/>
  <c r="AC30" i="4"/>
  <c r="AB30" i="4"/>
  <c r="AA30" i="4"/>
  <c r="AG28" i="4"/>
  <c r="AF28" i="4"/>
  <c r="AE28" i="4"/>
  <c r="AC28" i="4"/>
  <c r="AB28" i="4"/>
  <c r="AA28" i="4"/>
  <c r="AG27" i="4"/>
  <c r="AF27" i="4"/>
  <c r="AE27" i="4"/>
  <c r="AC27" i="4"/>
  <c r="AB27" i="4"/>
  <c r="AA27" i="4"/>
  <c r="G40" i="4" l="1"/>
  <c r="G9" i="4"/>
  <c r="Z9" i="4" s="1"/>
  <c r="X9" i="4" s="1"/>
  <c r="AH23" i="4"/>
  <c r="AD18" i="4"/>
  <c r="AD23" i="4"/>
  <c r="AH24" i="4"/>
  <c r="AH18" i="4"/>
  <c r="AD27" i="4"/>
  <c r="AH17" i="4"/>
  <c r="AD28" i="4"/>
  <c r="AH11" i="4"/>
  <c r="AH28" i="4"/>
  <c r="AD30" i="4"/>
  <c r="AH27" i="4"/>
  <c r="AH30" i="4"/>
  <c r="AD17" i="4"/>
  <c r="AD24" i="4"/>
  <c r="AH9" i="4"/>
  <c r="AH10" i="4"/>
  <c r="AD13" i="4"/>
  <c r="AD10" i="4"/>
  <c r="AD12" i="4"/>
  <c r="AD9" i="4"/>
  <c r="AH13" i="4"/>
  <c r="AH12" i="4"/>
  <c r="AD11" i="4"/>
  <c r="F12" i="4"/>
  <c r="G23" i="4"/>
  <c r="T23" i="4" s="1"/>
  <c r="F23" i="4"/>
  <c r="E31" i="4"/>
  <c r="E24" i="4"/>
  <c r="E10" i="4"/>
  <c r="E11" i="4"/>
  <c r="G12" i="4"/>
  <c r="F11" i="4"/>
  <c r="G11" i="4"/>
  <c r="F10" i="4"/>
  <c r="G18" i="4"/>
  <c r="F32" i="4"/>
  <c r="G28" i="4"/>
  <c r="G10" i="4"/>
  <c r="F17" i="4"/>
  <c r="E34" i="4"/>
  <c r="F28" i="4"/>
  <c r="E17" i="4"/>
  <c r="G17" i="4"/>
  <c r="F34" i="4"/>
  <c r="G32" i="4"/>
  <c r="E32" i="4"/>
  <c r="F27" i="4"/>
  <c r="E13" i="4"/>
  <c r="G31" i="4"/>
  <c r="G27" i="4"/>
  <c r="F13" i="4"/>
  <c r="G34" i="4"/>
  <c r="G13" i="4"/>
  <c r="F30" i="4"/>
  <c r="G30" i="4"/>
  <c r="G24" i="4"/>
  <c r="F31" i="4"/>
  <c r="F24" i="4"/>
  <c r="E12" i="4"/>
  <c r="AG31" i="4"/>
  <c r="AF31" i="4"/>
  <c r="AE31" i="4"/>
  <c r="AC31" i="4"/>
  <c r="AB31" i="4"/>
  <c r="AA31" i="4"/>
  <c r="AG32" i="4"/>
  <c r="AF32" i="4"/>
  <c r="AE32" i="4"/>
  <c r="AC32" i="4"/>
  <c r="AB32" i="4"/>
  <c r="AA32" i="4"/>
  <c r="AG34" i="4"/>
  <c r="AF34" i="4"/>
  <c r="AE34" i="4"/>
  <c r="AC34" i="4"/>
  <c r="AB34" i="4"/>
  <c r="AA34" i="4"/>
  <c r="Z40" i="4" l="1"/>
  <c r="X40" i="4"/>
  <c r="E23" i="4"/>
  <c r="E28" i="4"/>
  <c r="Y40" i="4"/>
  <c r="E30" i="4"/>
  <c r="Y9" i="4"/>
  <c r="E27" i="4"/>
  <c r="Z34" i="4"/>
  <c r="X34" i="4" s="1"/>
  <c r="Y34" i="4"/>
  <c r="Y32" i="4"/>
  <c r="Z32" i="4"/>
  <c r="X32" i="4" s="1"/>
  <c r="Z31" i="4"/>
  <c r="X31" i="4" s="1"/>
  <c r="Y31" i="4"/>
  <c r="Z30" i="4"/>
  <c r="X30" i="4" s="1"/>
  <c r="Y30" i="4"/>
  <c r="Y28" i="4"/>
  <c r="Z28" i="4"/>
  <c r="X28" i="4" s="1"/>
  <c r="Z27" i="4"/>
  <c r="X27" i="4" s="1"/>
  <c r="Y27" i="4"/>
  <c r="Z23" i="4"/>
  <c r="X23" i="4" s="1"/>
  <c r="U23" i="4" s="1"/>
  <c r="Y23" i="4"/>
  <c r="Z24" i="4"/>
  <c r="X24" i="4" s="1"/>
  <c r="Y24" i="4"/>
  <c r="T18" i="4"/>
  <c r="Z18" i="4"/>
  <c r="X18" i="4" s="1"/>
  <c r="Y18" i="4"/>
  <c r="Z17" i="4"/>
  <c r="X17" i="4" s="1"/>
  <c r="Y17" i="4"/>
  <c r="Z13" i="4"/>
  <c r="X13" i="4" s="1"/>
  <c r="Y13" i="4"/>
  <c r="Y10" i="4"/>
  <c r="Z10" i="4"/>
  <c r="X10" i="4" s="1"/>
  <c r="Y11" i="4"/>
  <c r="Z11" i="4"/>
  <c r="X11" i="4" s="1"/>
  <c r="Y12" i="4"/>
  <c r="Z12" i="4"/>
  <c r="X12" i="4" s="1"/>
  <c r="T17" i="4"/>
  <c r="T30" i="4"/>
  <c r="T27" i="4"/>
  <c r="T10" i="4"/>
  <c r="T12" i="4"/>
  <c r="U12" i="4" s="1"/>
  <c r="T28" i="4"/>
  <c r="T13" i="4"/>
  <c r="U13" i="4" s="1"/>
  <c r="T11" i="4"/>
  <c r="T9" i="4"/>
  <c r="T24" i="4"/>
  <c r="AH32" i="4"/>
  <c r="AH31" i="4"/>
  <c r="AD32" i="4"/>
  <c r="AD31" i="4"/>
  <c r="AH34" i="4"/>
  <c r="AD34" i="4"/>
  <c r="U17" i="4" l="1"/>
  <c r="U11" i="4"/>
  <c r="U10" i="4"/>
  <c r="U18" i="4"/>
  <c r="U30" i="4"/>
  <c r="U27" i="4"/>
  <c r="U28" i="4"/>
  <c r="U24" i="4"/>
  <c r="U9" i="4"/>
  <c r="T34" i="4"/>
  <c r="U34" i="4" s="1"/>
  <c r="T32" i="4"/>
  <c r="U32" i="4" s="1"/>
  <c r="T31" i="4"/>
  <c r="U31" i="4" s="1"/>
  <c r="AG60" i="4"/>
  <c r="AF60" i="4"/>
  <c r="AE60" i="4"/>
  <c r="AC60" i="4"/>
  <c r="AB60" i="4"/>
  <c r="AA60" i="4"/>
  <c r="G60" i="4"/>
  <c r="F60" i="4"/>
  <c r="E60" i="4"/>
  <c r="B60" i="4"/>
  <c r="AG59" i="4"/>
  <c r="AF59" i="4"/>
  <c r="AE59" i="4"/>
  <c r="AC59" i="4"/>
  <c r="AB59" i="4"/>
  <c r="AA59" i="4"/>
  <c r="G59" i="4"/>
  <c r="F59" i="4"/>
  <c r="E59" i="4"/>
  <c r="B59" i="4"/>
  <c r="AG58" i="4"/>
  <c r="AF58" i="4"/>
  <c r="AE58" i="4"/>
  <c r="AC58" i="4"/>
  <c r="AB58" i="4"/>
  <c r="AA58" i="4"/>
  <c r="G58" i="4"/>
  <c r="F58" i="4"/>
  <c r="E58" i="4"/>
  <c r="B58" i="4"/>
  <c r="AG57" i="4"/>
  <c r="AF57" i="4"/>
  <c r="AE57" i="4"/>
  <c r="AC57" i="4"/>
  <c r="AB57" i="4"/>
  <c r="AA57" i="4"/>
  <c r="G57" i="4"/>
  <c r="F57" i="4"/>
  <c r="E57" i="4"/>
  <c r="B57" i="4"/>
  <c r="AG56" i="4"/>
  <c r="AF56" i="4"/>
  <c r="AE56" i="4"/>
  <c r="AC56" i="4"/>
  <c r="AB56" i="4"/>
  <c r="AA56" i="4"/>
  <c r="G56" i="4"/>
  <c r="F56" i="4"/>
  <c r="E56" i="4"/>
  <c r="B56" i="4"/>
  <c r="AG55" i="4"/>
  <c r="AF55" i="4"/>
  <c r="AE55" i="4"/>
  <c r="AC55" i="4"/>
  <c r="AB55" i="4"/>
  <c r="AA55" i="4"/>
  <c r="G55" i="4"/>
  <c r="F55" i="4"/>
  <c r="E55" i="4"/>
  <c r="B55" i="4"/>
  <c r="AG54" i="4"/>
  <c r="AF54" i="4"/>
  <c r="AE54" i="4"/>
  <c r="AC54" i="4"/>
  <c r="AB54" i="4"/>
  <c r="AA54" i="4"/>
  <c r="G54" i="4"/>
  <c r="F54" i="4"/>
  <c r="E54" i="4"/>
  <c r="B54" i="4"/>
  <c r="AG53" i="4"/>
  <c r="AF53" i="4"/>
  <c r="AE53" i="4"/>
  <c r="AC53" i="4"/>
  <c r="AB53" i="4"/>
  <c r="AA53" i="4"/>
  <c r="G53" i="4"/>
  <c r="F53" i="4"/>
  <c r="E53" i="4"/>
  <c r="B53" i="4"/>
  <c r="AG52" i="4"/>
  <c r="AF52" i="4"/>
  <c r="AE52" i="4"/>
  <c r="AC52" i="4"/>
  <c r="AB52" i="4"/>
  <c r="AA52" i="4"/>
  <c r="G52" i="4"/>
  <c r="F52" i="4"/>
  <c r="E52" i="4"/>
  <c r="B52" i="4"/>
  <c r="AG49" i="4"/>
  <c r="AF49" i="4"/>
  <c r="AE49" i="4"/>
  <c r="AC49" i="4"/>
  <c r="AB49" i="4"/>
  <c r="AA49" i="4"/>
  <c r="G49" i="4"/>
  <c r="F49" i="4"/>
  <c r="E49" i="4"/>
  <c r="B49" i="4"/>
  <c r="AG48" i="4"/>
  <c r="AF48" i="4"/>
  <c r="AE48" i="4"/>
  <c r="AC48" i="4"/>
  <c r="AB48" i="4"/>
  <c r="AA48" i="4"/>
  <c r="G48" i="4"/>
  <c r="F48" i="4"/>
  <c r="E48" i="4"/>
  <c r="B48" i="4"/>
  <c r="AG47" i="4"/>
  <c r="AF47" i="4"/>
  <c r="AE47" i="4"/>
  <c r="AC47" i="4"/>
  <c r="AB47" i="4"/>
  <c r="AA47" i="4"/>
  <c r="G47" i="4"/>
  <c r="F47" i="4"/>
  <c r="E47" i="4"/>
  <c r="B47" i="4"/>
  <c r="AG46" i="4"/>
  <c r="AF46" i="4"/>
  <c r="AE46" i="4"/>
  <c r="AC46" i="4"/>
  <c r="AB46" i="4"/>
  <c r="AA46" i="4"/>
  <c r="G46" i="4"/>
  <c r="F46" i="4"/>
  <c r="E46" i="4"/>
  <c r="B46" i="4"/>
  <c r="AG45" i="4"/>
  <c r="AF45" i="4"/>
  <c r="AE45" i="4"/>
  <c r="AC45" i="4"/>
  <c r="AB45" i="4"/>
  <c r="AA45" i="4"/>
  <c r="G45" i="4"/>
  <c r="F45" i="4"/>
  <c r="E45" i="4"/>
  <c r="B45" i="4"/>
  <c r="AG44" i="4"/>
  <c r="AF44" i="4"/>
  <c r="AE44" i="4"/>
  <c r="AC44" i="4"/>
  <c r="AB44" i="4"/>
  <c r="AA44" i="4"/>
  <c r="G44" i="4"/>
  <c r="F44" i="4"/>
  <c r="E44" i="4"/>
  <c r="B44" i="4"/>
  <c r="E9" i="4" l="1"/>
  <c r="E18" i="4"/>
  <c r="F9" i="4"/>
  <c r="F18" i="4"/>
  <c r="Z60" i="4"/>
  <c r="X60" i="4"/>
  <c r="Y60" i="4"/>
  <c r="X59" i="4"/>
  <c r="Y59" i="4"/>
  <c r="Z59" i="4"/>
  <c r="X57" i="4"/>
  <c r="Z57" i="4"/>
  <c r="Y57" i="4"/>
  <c r="X58" i="4"/>
  <c r="Y58" i="4"/>
  <c r="Z58" i="4"/>
  <c r="X56" i="4"/>
  <c r="Y56" i="4"/>
  <c r="Z56" i="4"/>
  <c r="X55" i="4"/>
  <c r="Y55" i="4"/>
  <c r="Z55" i="4"/>
  <c r="Z54" i="4"/>
  <c r="Y54" i="4"/>
  <c r="X54" i="4"/>
  <c r="Z52" i="4"/>
  <c r="Y52" i="4"/>
  <c r="X52" i="4"/>
  <c r="Z53" i="4"/>
  <c r="Y53" i="4"/>
  <c r="X53" i="4"/>
  <c r="Z49" i="4"/>
  <c r="Y49" i="4"/>
  <c r="X49" i="4"/>
  <c r="Z48" i="4"/>
  <c r="Y48" i="4"/>
  <c r="X48" i="4"/>
  <c r="X47" i="4"/>
  <c r="Y47" i="4"/>
  <c r="Z47" i="4"/>
  <c r="Z46" i="4"/>
  <c r="Y46" i="4"/>
  <c r="X46" i="4"/>
  <c r="X45" i="4"/>
  <c r="Y45" i="4"/>
  <c r="Z45" i="4"/>
  <c r="Z44" i="4"/>
  <c r="X44" i="4"/>
  <c r="Y44" i="4"/>
  <c r="AD48" i="4"/>
  <c r="AD54" i="4"/>
  <c r="AD60" i="4"/>
  <c r="AD47" i="4"/>
  <c r="AH59" i="4"/>
  <c r="AD52" i="4"/>
  <c r="AH46" i="4"/>
  <c r="AD45" i="4"/>
  <c r="AH47" i="4"/>
  <c r="AH48" i="4"/>
  <c r="AH53" i="4"/>
  <c r="AH54" i="4"/>
  <c r="AD58" i="4"/>
  <c r="AD59" i="4"/>
  <c r="AD44" i="4"/>
  <c r="AD49" i="4"/>
  <c r="AH44" i="4"/>
  <c r="AH45" i="4"/>
  <c r="AH49" i="4"/>
  <c r="AH52" i="4"/>
  <c r="AD55" i="4"/>
  <c r="AD56" i="4"/>
  <c r="T56" i="4" s="1"/>
  <c r="AD57" i="4"/>
  <c r="T57" i="4" s="1"/>
  <c r="AH58" i="4"/>
  <c r="AD46" i="4"/>
  <c r="AD53" i="4"/>
  <c r="AH55" i="4"/>
  <c r="AH56" i="4"/>
  <c r="AH57" i="4"/>
  <c r="AH60" i="4"/>
  <c r="T49" i="4" l="1"/>
  <c r="T52" i="4"/>
  <c r="T46" i="4"/>
  <c r="T55" i="4"/>
  <c r="U55" i="4" s="1"/>
  <c r="T47" i="4"/>
  <c r="U47" i="4" s="1"/>
  <c r="T53" i="4"/>
  <c r="U53" i="4" s="1"/>
  <c r="T45" i="4"/>
  <c r="U45" i="4" s="1"/>
  <c r="T60" i="4"/>
  <c r="U60" i="4" s="1"/>
  <c r="T44" i="4"/>
  <c r="U44" i="4" s="1"/>
  <c r="T54" i="4"/>
  <c r="U54" i="4" s="1"/>
  <c r="T59" i="4"/>
  <c r="U59" i="4" s="1"/>
  <c r="T58" i="4"/>
  <c r="U58" i="4" s="1"/>
  <c r="T48" i="4"/>
  <c r="U48" i="4" s="1"/>
  <c r="U56" i="4"/>
  <c r="U57" i="4"/>
  <c r="U49" i="4"/>
  <c r="U46" i="4"/>
  <c r="U52" i="4"/>
  <c r="Z8" i="4" l="1"/>
  <c r="I12" i="13" l="1"/>
  <c r="J12" i="13" s="1"/>
  <c r="I18" i="13"/>
  <c r="J18" i="13" s="1"/>
  <c r="I16" i="13"/>
  <c r="J16" i="13" s="1"/>
  <c r="I9" i="13"/>
  <c r="J9" i="13" s="1"/>
  <c r="I11" i="13"/>
  <c r="J11" i="13" s="1"/>
  <c r="I17" i="13"/>
  <c r="J17" i="13" s="1"/>
  <c r="I13" i="13"/>
  <c r="J13" i="13" s="1"/>
  <c r="I14" i="13"/>
  <c r="J14" i="13" s="1"/>
  <c r="I10" i="13"/>
  <c r="J10" i="13" s="1"/>
  <c r="I15" i="13"/>
  <c r="J15" i="13" s="1"/>
  <c r="AA72" i="4" l="1"/>
  <c r="AB72" i="4"/>
  <c r="AC72" i="4"/>
  <c r="AE72" i="4"/>
  <c r="AF72" i="4"/>
  <c r="AG72" i="4"/>
  <c r="AA71" i="4"/>
  <c r="AB71" i="4"/>
  <c r="AC71" i="4"/>
  <c r="AE71" i="4"/>
  <c r="AF71" i="4"/>
  <c r="AG71" i="4"/>
  <c r="B72" i="4"/>
  <c r="G72" i="4"/>
  <c r="B71" i="4"/>
  <c r="G71" i="4"/>
  <c r="AA43" i="4"/>
  <c r="AB43" i="4"/>
  <c r="AC43" i="4"/>
  <c r="AE43" i="4"/>
  <c r="AF43" i="4"/>
  <c r="AG43" i="4"/>
  <c r="AA40" i="4"/>
  <c r="AB40" i="4"/>
  <c r="AC40" i="4"/>
  <c r="AE40" i="4"/>
  <c r="AF40" i="4"/>
  <c r="AG40" i="4"/>
  <c r="AA62" i="4"/>
  <c r="AB62" i="4"/>
  <c r="AC62" i="4"/>
  <c r="AE62" i="4"/>
  <c r="AF62" i="4"/>
  <c r="AG62" i="4"/>
  <c r="AA61" i="4"/>
  <c r="AB61" i="4"/>
  <c r="AC61" i="4"/>
  <c r="AE61" i="4"/>
  <c r="AF61" i="4"/>
  <c r="AG61" i="4"/>
  <c r="AA69" i="4"/>
  <c r="AB69" i="4"/>
  <c r="AC69" i="4"/>
  <c r="AE69" i="4"/>
  <c r="AF69" i="4"/>
  <c r="AG69" i="4"/>
  <c r="AA64" i="4"/>
  <c r="AB64" i="4"/>
  <c r="AC64" i="4"/>
  <c r="AE64" i="4"/>
  <c r="AF64" i="4"/>
  <c r="AG64" i="4"/>
  <c r="AA67" i="4"/>
  <c r="AB67" i="4"/>
  <c r="AC67" i="4"/>
  <c r="AE67" i="4"/>
  <c r="AF67" i="4"/>
  <c r="AG67" i="4"/>
  <c r="AA66" i="4"/>
  <c r="AB66" i="4"/>
  <c r="AC66" i="4"/>
  <c r="AE66" i="4"/>
  <c r="AF66" i="4"/>
  <c r="AG66" i="4"/>
  <c r="AA41" i="4"/>
  <c r="AB41" i="4"/>
  <c r="AC41" i="4"/>
  <c r="AE41" i="4"/>
  <c r="AF41" i="4"/>
  <c r="AG41" i="4"/>
  <c r="AA65" i="4"/>
  <c r="AB65" i="4"/>
  <c r="AC65" i="4"/>
  <c r="AE65" i="4"/>
  <c r="AF65" i="4"/>
  <c r="AG65" i="4"/>
  <c r="G62" i="4"/>
  <c r="G67" i="4"/>
  <c r="G65" i="4"/>
  <c r="G43" i="4"/>
  <c r="G64" i="4"/>
  <c r="G66" i="4"/>
  <c r="G69" i="4"/>
  <c r="G61" i="4"/>
  <c r="B62" i="4"/>
  <c r="B61" i="4"/>
  <c r="B69" i="4"/>
  <c r="B64" i="4"/>
  <c r="B67" i="4"/>
  <c r="B66" i="4"/>
  <c r="B41" i="4"/>
  <c r="B65" i="4"/>
  <c r="B43" i="4"/>
  <c r="B40" i="4"/>
  <c r="Z71" i="4" l="1"/>
  <c r="Y71" i="4"/>
  <c r="X71" i="4"/>
  <c r="X72" i="4"/>
  <c r="Y72" i="4"/>
  <c r="Z72" i="4"/>
  <c r="X69" i="4"/>
  <c r="Y69" i="4"/>
  <c r="Z69" i="4"/>
  <c r="Z67" i="4"/>
  <c r="Y67" i="4"/>
  <c r="X67" i="4"/>
  <c r="Z61" i="4"/>
  <c r="Y61" i="4"/>
  <c r="X61" i="4"/>
  <c r="X62" i="4"/>
  <c r="Y62" i="4"/>
  <c r="Z62" i="4"/>
  <c r="X66" i="4"/>
  <c r="Y66" i="4"/>
  <c r="Z66" i="4"/>
  <c r="Z64" i="4"/>
  <c r="Y64" i="4"/>
  <c r="X64" i="4"/>
  <c r="X65" i="4"/>
  <c r="Y65" i="4"/>
  <c r="Z65" i="4"/>
  <c r="X43" i="4"/>
  <c r="Y43" i="4"/>
  <c r="Z43" i="4"/>
  <c r="E72" i="4"/>
  <c r="F72" i="4"/>
  <c r="F66" i="4"/>
  <c r="E61" i="4"/>
  <c r="F61" i="4"/>
  <c r="E69" i="4"/>
  <c r="F69" i="4"/>
  <c r="E66" i="4"/>
  <c r="E43" i="4"/>
  <c r="F43" i="4"/>
  <c r="E64" i="4"/>
  <c r="E67" i="4"/>
  <c r="E40" i="4"/>
  <c r="F71" i="4"/>
  <c r="E65" i="4"/>
  <c r="F64" i="4"/>
  <c r="F65" i="4"/>
  <c r="F67" i="4"/>
  <c r="E62" i="4"/>
  <c r="F62" i="4"/>
  <c r="E71" i="4"/>
  <c r="F40" i="4"/>
  <c r="AH72" i="4"/>
  <c r="AD71" i="4"/>
  <c r="AD72" i="4"/>
  <c r="AH71" i="4"/>
  <c r="AD62" i="4"/>
  <c r="AD40" i="4"/>
  <c r="AH41" i="4"/>
  <c r="AH66" i="4"/>
  <c r="AH61" i="4"/>
  <c r="AH62" i="4"/>
  <c r="AH69" i="4"/>
  <c r="AD41" i="4"/>
  <c r="AH67" i="4"/>
  <c r="AH40" i="4"/>
  <c r="AD64" i="4"/>
  <c r="AD65" i="4"/>
  <c r="AD67" i="4"/>
  <c r="AD61" i="4"/>
  <c r="AD66" i="4"/>
  <c r="AD69" i="4"/>
  <c r="AH43" i="4"/>
  <c r="AH65" i="4"/>
  <c r="AH64" i="4"/>
  <c r="AD43" i="4"/>
  <c r="T62" i="4" l="1"/>
  <c r="T72" i="4"/>
  <c r="U72" i="4" s="1"/>
  <c r="T71" i="4"/>
  <c r="T61" i="4"/>
  <c r="T69" i="4"/>
  <c r="T67" i="4"/>
  <c r="T66" i="4"/>
  <c r="T65" i="4"/>
  <c r="T43" i="4"/>
  <c r="T40" i="4"/>
  <c r="T64" i="4"/>
  <c r="U71" i="4" l="1"/>
  <c r="U62" i="4"/>
  <c r="U43" i="4"/>
  <c r="U65" i="4"/>
  <c r="U66" i="4"/>
  <c r="U61" i="4"/>
  <c r="U64" i="4"/>
  <c r="U40" i="4"/>
  <c r="U69" i="4"/>
  <c r="G41" i="4" l="1"/>
  <c r="E41" i="4"/>
  <c r="AE22" i="2"/>
  <c r="AI23" i="2"/>
  <c r="AH23" i="2"/>
  <c r="AE23" i="2"/>
  <c r="AD23" i="2"/>
  <c r="AC23" i="2"/>
  <c r="AA23" i="2"/>
  <c r="Z23" i="2"/>
  <c r="Y23" i="2"/>
  <c r="X23" i="2"/>
  <c r="W23" i="2"/>
  <c r="AH22" i="2"/>
  <c r="AD22" i="2"/>
  <c r="AC22" i="2"/>
  <c r="AA22" i="2"/>
  <c r="Z22" i="2"/>
  <c r="Y22" i="2"/>
  <c r="X22" i="2"/>
  <c r="W22" i="2"/>
  <c r="S23" i="2"/>
  <c r="S22" i="2"/>
  <c r="AI22" i="2"/>
  <c r="X41" i="4" l="1"/>
  <c r="Y41" i="4"/>
  <c r="Z41" i="4"/>
  <c r="AB23" i="2"/>
  <c r="AF22" i="2"/>
  <c r="F41" i="4"/>
  <c r="AJ23" i="2"/>
  <c r="T23" i="2" s="1"/>
  <c r="AF23" i="2"/>
  <c r="AB22" i="2"/>
  <c r="AJ22" i="2"/>
  <c r="T22" i="2" s="1"/>
  <c r="U67" i="4" l="1"/>
  <c r="AG23" i="2"/>
  <c r="AG22" i="2"/>
  <c r="T41" i="4"/>
  <c r="R22" i="2"/>
  <c r="U22" i="2" s="1"/>
  <c r="R23" i="2"/>
  <c r="U23" i="2" s="1"/>
  <c r="U41" i="4" l="1"/>
  <c r="I31" i="13" l="1"/>
  <c r="J31" i="13" s="1"/>
  <c r="E31" i="13" s="1"/>
  <c r="I26" i="13"/>
  <c r="J26" i="13" s="1"/>
  <c r="F26" i="13" s="1"/>
  <c r="I32" i="13"/>
  <c r="J32" i="13" s="1"/>
  <c r="D32" i="13" s="1"/>
  <c r="I25" i="13"/>
  <c r="J25" i="13" s="1"/>
  <c r="B25" i="13" s="1"/>
  <c r="I24" i="13"/>
  <c r="J24" i="13" s="1"/>
  <c r="D24" i="13" s="1"/>
  <c r="I29" i="13"/>
  <c r="J29" i="13" s="1"/>
  <c r="H29" i="13" s="1"/>
  <c r="I27" i="13"/>
  <c r="J27" i="13" s="1"/>
  <c r="D27" i="13" s="1"/>
  <c r="I23" i="13"/>
  <c r="J23" i="13" s="1"/>
  <c r="G23" i="13" s="1"/>
  <c r="I30" i="13"/>
  <c r="J30" i="13" s="1"/>
  <c r="E30" i="13" s="1"/>
  <c r="I28" i="13"/>
  <c r="J28" i="13" s="1"/>
  <c r="D28" i="13" s="1"/>
  <c r="G15" i="13" l="1"/>
  <c r="C15" i="13"/>
  <c r="H15" i="13"/>
  <c r="D15" i="13"/>
  <c r="E15" i="13"/>
  <c r="F15" i="13"/>
  <c r="B15" i="13"/>
  <c r="H13" i="13"/>
  <c r="E13" i="13"/>
  <c r="F13" i="13"/>
  <c r="B13" i="13"/>
  <c r="D13" i="13"/>
  <c r="C13" i="13"/>
  <c r="G13" i="13"/>
  <c r="E11" i="13"/>
  <c r="H11" i="13"/>
  <c r="F11" i="13"/>
  <c r="B11" i="13"/>
  <c r="D11" i="13"/>
  <c r="G11" i="13"/>
  <c r="C11" i="13"/>
  <c r="G17" i="13"/>
  <c r="C17" i="13"/>
  <c r="F17" i="13"/>
  <c r="H17" i="13"/>
  <c r="D17" i="13"/>
  <c r="E17" i="13"/>
  <c r="B17" i="13"/>
  <c r="C16" i="13"/>
  <c r="H16" i="13"/>
  <c r="D16" i="13"/>
  <c r="B16" i="13"/>
  <c r="E16" i="13"/>
  <c r="G16" i="13"/>
  <c r="F16" i="13"/>
  <c r="F18" i="13"/>
  <c r="B18" i="13"/>
  <c r="G18" i="13"/>
  <c r="C18" i="13"/>
  <c r="H18" i="13"/>
  <c r="D18" i="13"/>
  <c r="E18" i="13"/>
  <c r="H12" i="13"/>
  <c r="D12" i="13"/>
  <c r="E12" i="13"/>
  <c r="F12" i="13"/>
  <c r="B12" i="13"/>
  <c r="G12" i="13"/>
  <c r="C12" i="13"/>
  <c r="H14" i="13"/>
  <c r="D14" i="13"/>
  <c r="G14" i="13"/>
  <c r="E14" i="13"/>
  <c r="F14" i="13"/>
  <c r="B14" i="13"/>
  <c r="C14" i="13"/>
  <c r="F10" i="13"/>
  <c r="B10" i="13"/>
  <c r="E10" i="13"/>
  <c r="G10" i="13"/>
  <c r="C10" i="13"/>
  <c r="H10" i="13"/>
  <c r="D10" i="13"/>
  <c r="D9" i="13"/>
  <c r="E9" i="13"/>
  <c r="F9" i="13"/>
  <c r="G9" i="13"/>
  <c r="B9" i="13"/>
  <c r="H9" i="13"/>
  <c r="C9" i="13"/>
  <c r="D25" i="13"/>
  <c r="B31" i="13"/>
  <c r="C31" i="13"/>
  <c r="E23" i="13"/>
  <c r="B29" i="13"/>
  <c r="B24" i="13"/>
  <c r="C24" i="13"/>
  <c r="G24" i="13"/>
  <c r="E24" i="13"/>
  <c r="F25" i="13"/>
  <c r="H24" i="13"/>
  <c r="F24" i="13"/>
  <c r="D31" i="13"/>
  <c r="H23" i="13"/>
  <c r="D29" i="13"/>
  <c r="F31" i="13"/>
  <c r="G31" i="13"/>
  <c r="H31" i="13"/>
  <c r="D23" i="13"/>
  <c r="C23" i="13"/>
  <c r="B23" i="13"/>
  <c r="C25" i="13"/>
  <c r="H25" i="13"/>
  <c r="E25" i="13"/>
  <c r="G25" i="13"/>
  <c r="E26" i="13"/>
  <c r="C26" i="13"/>
  <c r="C29" i="13"/>
  <c r="E29" i="13"/>
  <c r="F29" i="13"/>
  <c r="F23" i="13"/>
  <c r="G26" i="13"/>
  <c r="B26" i="13"/>
  <c r="D26" i="13"/>
  <c r="G29" i="13"/>
  <c r="H26" i="13"/>
  <c r="D30" i="13"/>
  <c r="B30" i="13"/>
  <c r="H30" i="13"/>
  <c r="B32" i="13"/>
  <c r="E27" i="13"/>
  <c r="G27" i="13"/>
  <c r="G32" i="13"/>
  <c r="H27" i="13"/>
  <c r="E32" i="13"/>
  <c r="C27" i="13"/>
  <c r="F27" i="13"/>
  <c r="C30" i="13"/>
  <c r="F32" i="13"/>
  <c r="B27" i="13"/>
  <c r="G30" i="13"/>
  <c r="C32" i="13"/>
  <c r="H32" i="13"/>
  <c r="F30" i="13"/>
  <c r="G28" i="13"/>
  <c r="B28" i="13"/>
  <c r="C28" i="13"/>
  <c r="E28" i="13"/>
  <c r="H28" i="13"/>
  <c r="F28" i="13"/>
</calcChain>
</file>

<file path=xl/sharedStrings.xml><?xml version="1.0" encoding="utf-8"?>
<sst xmlns="http://schemas.openxmlformats.org/spreadsheetml/2006/main" count="197" uniqueCount="83">
  <si>
    <t>NAZWISKO I IMIĘ</t>
  </si>
  <si>
    <t>ROK UR.</t>
  </si>
  <si>
    <t>KLUB</t>
  </si>
  <si>
    <t>WAGA</t>
  </si>
  <si>
    <t>R W A N I E</t>
  </si>
  <si>
    <t>P O D R Z U T</t>
  </si>
  <si>
    <t>2-BÓJ</t>
  </si>
  <si>
    <t>z</t>
  </si>
  <si>
    <t>x</t>
  </si>
  <si>
    <t>PROTOKÓŁ ZAWODÓW</t>
  </si>
  <si>
    <t>zgłaszane ciężary kolejnych podejść wpisujemy w lewej kolumnie dla każdego podejścia</t>
  </si>
  <si>
    <t>powinny się one wyświetlać w kolorze niebieskim</t>
  </si>
  <si>
    <r>
      <t xml:space="preserve">podejścia zaliczamy lub nie poprzez wpisanie w kolumnie obok, po prawej stronie literki </t>
    </r>
    <r>
      <rPr>
        <b/>
        <sz val="11"/>
        <rFont val="Calibri"/>
        <family val="2"/>
        <charset val="238"/>
      </rPr>
      <t>z</t>
    </r>
    <r>
      <rPr>
        <sz val="11"/>
        <rFont val="Calibri"/>
        <family val="2"/>
        <charset val="238"/>
      </rPr>
      <t xml:space="preserve"> - zaliczone lub 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 xml:space="preserve"> - niezaliczone</t>
    </r>
  </si>
  <si>
    <t>(znaki te są niewidoczne)</t>
  </si>
  <si>
    <t>ciężar zgłoszony</t>
  </si>
  <si>
    <t>PROTOKÓŁ WAGI</t>
  </si>
  <si>
    <t>RWANIE</t>
  </si>
  <si>
    <t>PODRZUT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</si>
  <si>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</si>
  <si>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</si>
  <si>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</si>
  <si>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</si>
  <si>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</si>
  <si>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</si>
  <si>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runda</t>
  </si>
  <si>
    <t>Miejsce i data</t>
  </si>
  <si>
    <t>liga</t>
  </si>
  <si>
    <t>Nazwa drużyny</t>
  </si>
  <si>
    <t>max rwanie</t>
  </si>
  <si>
    <t>max podrzut</t>
  </si>
  <si>
    <t>max dwubój</t>
  </si>
  <si>
    <t>PKT
prognoza</t>
  </si>
  <si>
    <t>PKT.
Końcowe</t>
  </si>
  <si>
    <t>w podnoszeniu ciężarów</t>
  </si>
  <si>
    <t>PŁEĆ</t>
  </si>
  <si>
    <t>k</t>
  </si>
  <si>
    <t>m</t>
  </si>
  <si>
    <t>Lekarz lub Ratownik
zawodów</t>
  </si>
  <si>
    <t>Pawlik Natalia</t>
  </si>
  <si>
    <t>Góralski Kamil</t>
  </si>
  <si>
    <t>tzn. rwanie 1 - kolumna F, rwanie 2 - kolumna H, rwanie 3 - kolumna J …</t>
  </si>
  <si>
    <t>np. dla 2 podejścia w rwaniu - kolumna I</t>
  </si>
  <si>
    <t>dodatek pkt</t>
  </si>
  <si>
    <t>pkt prognozowane</t>
  </si>
  <si>
    <t xml:space="preserve">pkt uzyskane </t>
  </si>
  <si>
    <r>
      <t>w kolumnie B wspisujemy k</t>
    </r>
    <r>
      <rPr>
        <sz val="11"/>
        <rFont val="Calibri"/>
        <family val="2"/>
        <charset val="238"/>
      </rPr>
      <t xml:space="preserve"> w przypadku</t>
    </r>
    <r>
      <rPr>
        <b/>
        <sz val="11"/>
        <rFont val="Calibri"/>
        <family val="2"/>
        <charset val="238"/>
      </rPr>
      <t xml:space="preserve"> kobiet, m dla mężczyzn</t>
    </r>
    <r>
      <rPr>
        <sz val="11"/>
        <rFont val="Calibri"/>
        <family val="2"/>
        <charset val="238"/>
      </rPr>
      <t xml:space="preserve">. </t>
    </r>
  </si>
  <si>
    <t>od tego zależy liczba pkt dod.</t>
  </si>
  <si>
    <t xml:space="preserve">jeżeli junior lub młodzik nie zaliczy dwuboju w kolumnie S automatycznie pojawi się zero (0). </t>
  </si>
  <si>
    <t>W przypadku zawodniczek lub zawodników zagranicznych dodatek wynosi 0 i należy taką cyfrę tam wpisać ręcznie.</t>
  </si>
  <si>
    <t>Drużynowe Mistrzostwa Polski</t>
  </si>
  <si>
    <t>RW</t>
  </si>
  <si>
    <t>PD</t>
  </si>
  <si>
    <t>DW</t>
  </si>
  <si>
    <t>wpisujemy miejsce zawodów i datę bez roku tylko w protokole wagi</t>
  </si>
  <si>
    <t>---</t>
  </si>
  <si>
    <t>jeżeli zawodnik zrezygnuje wpisz --- i zatwierdź enter</t>
  </si>
  <si>
    <t>przy rezygnacji nic nie wpisujemy</t>
  </si>
  <si>
    <r>
      <t>w kolumnie "</t>
    </r>
    <r>
      <rPr>
        <b/>
        <sz val="11"/>
        <rFont val="Calibri"/>
        <family val="2"/>
        <charset val="238"/>
      </rPr>
      <t>PKT. Dod.</t>
    </r>
    <r>
      <rPr>
        <sz val="11"/>
        <rFont val="Calibri"/>
        <family val="2"/>
        <charset val="238"/>
      </rPr>
      <t>" automatycznie wyliczy ile punktów dodatkowych dostanie zawodnik za wiek. Należy wpisać w protokół wagi w komórkę H3 aktualny rok.</t>
    </r>
  </si>
  <si>
    <t>tego proszę nie zmieniać 
wpisujemy tylko w protokole wagi aktualny rok</t>
  </si>
  <si>
    <t>należy wpisać k-kobieta, m-mężczyzna</t>
  </si>
  <si>
    <t>zaliczony</t>
  </si>
  <si>
    <t>nie zaliczony</t>
  </si>
  <si>
    <t>przelicznik</t>
  </si>
  <si>
    <t>Sinclair</t>
  </si>
  <si>
    <t>Klasyfikacja zawodniczek wg punktacji Sinclair'a</t>
  </si>
  <si>
    <t>L.P.</t>
  </si>
  <si>
    <t>Klasyfikacja zawodników wg punktacji Sinclair'a</t>
  </si>
  <si>
    <t>Wynik zgłoszeniowy</t>
  </si>
  <si>
    <t>NAZWA KLUBU</t>
  </si>
  <si>
    <t>SINCLAIR</t>
  </si>
  <si>
    <t>M-CE</t>
  </si>
  <si>
    <t>DWUBÓJ</t>
  </si>
  <si>
    <t>PKT.</t>
  </si>
  <si>
    <t>\</t>
  </si>
  <si>
    <t>KOBIETY</t>
  </si>
  <si>
    <t>LOS</t>
  </si>
  <si>
    <t>LOSOWY</t>
  </si>
  <si>
    <t>MĘŻCZYŹNI</t>
  </si>
  <si>
    <t>Zgłoszenie
w kat. wag.</t>
  </si>
  <si>
    <t>Minimalny</t>
  </si>
  <si>
    <t>wynik</t>
  </si>
  <si>
    <t>Nazwę zawodów oraz miejsce rozegrania i datę wprowadzamy w protokole wagi</t>
  </si>
  <si>
    <t>Miejscowość, 01.06.2025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</si>
</sst>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8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6"/>
      <name val="Calibri"/>
      <family val="2"/>
      <charset val="238"/>
      <scheme val="minor"/>
    </font>
    <font>
      <sz val="16"/>
      <color indexed="9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i/>
      <sz val="18"/>
      <color theme="0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8"/>
      <name val="Cambria"/>
      <family val="1"/>
      <charset val="238"/>
      <scheme val="major"/>
    </font>
    <font>
      <b/>
      <i/>
      <sz val="10"/>
      <name val="Calibri"/>
      <family val="2"/>
      <charset val="238"/>
      <scheme val="minor"/>
    </font>
    <font>
      <i/>
      <sz val="10"/>
      <name val="Cambria"/>
      <family val="1"/>
      <charset val="238"/>
      <scheme val="major"/>
    </font>
    <font>
      <sz val="11"/>
      <color indexed="8"/>
      <name val="Calibri"/>
      <family val="2"/>
      <scheme val="minor"/>
    </font>
    <font>
      <u/>
      <sz val="12"/>
      <name val="Calibri"/>
      <family val="2"/>
      <charset val="238"/>
      <scheme val="minor"/>
    </font>
    <font>
      <b/>
      <sz val="11"/>
      <color indexed="56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u/>
      <sz val="8.8000000000000007"/>
      <color indexed="12"/>
      <name val="Calibri"/>
      <family val="2"/>
    </font>
    <font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49"/>
        <bgColor indexed="44"/>
      </patternFill>
    </fill>
    <fill>
      <patternFill patternType="solid">
        <fgColor indexed="53"/>
        <bgColor indexed="10"/>
      </patternFill>
    </fill>
    <fill>
      <patternFill patternType="solid">
        <fgColor indexed="55"/>
        <bgColor indexed="57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8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0" fontId="7" fillId="0" borderId="3" applyNumberFormat="0" applyFill="0" applyAlignment="0" applyProtection="0"/>
    <xf numFmtId="0" fontId="8" fillId="10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0"/>
    <xf numFmtId="0" fontId="12" fillId="9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2" fillId="0" borderId="0"/>
    <xf numFmtId="0" fontId="47" fillId="0" borderId="0"/>
    <xf numFmtId="0" fontId="3" fillId="0" borderId="0"/>
    <xf numFmtId="0" fontId="1" fillId="0" borderId="0"/>
    <xf numFmtId="0" fontId="71" fillId="0" borderId="0"/>
    <xf numFmtId="0" fontId="74" fillId="0" borderId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6" fillId="0" borderId="0" applyNumberFormat="0" applyFill="0" applyBorder="0" applyAlignment="0" applyProtection="0"/>
    <xf numFmtId="0" fontId="74" fillId="0" borderId="0"/>
    <xf numFmtId="0" fontId="77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</cellStyleXfs>
  <cellXfs count="268">
    <xf numFmtId="0" fontId="0" fillId="0" borderId="0" xfId="0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1" fillId="0" borderId="0" xfId="0" applyFont="1" applyAlignment="1">
      <alignment horizontal="center"/>
    </xf>
    <xf numFmtId="0" fontId="25" fillId="0" borderId="0" xfId="0" applyFont="1"/>
    <xf numFmtId="0" fontId="21" fillId="1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5" fontId="28" fillId="0" borderId="0" xfId="0" applyNumberFormat="1" applyFont="1" applyAlignment="1">
      <alignment horizontal="center" wrapText="1"/>
    </xf>
    <xf numFmtId="0" fontId="21" fillId="0" borderId="0" xfId="0" applyFont="1"/>
    <xf numFmtId="0" fontId="25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/>
    <xf numFmtId="0" fontId="32" fillId="0" borderId="0" xfId="0" applyFont="1" applyAlignment="1">
      <alignment vertical="center"/>
    </xf>
    <xf numFmtId="165" fontId="32" fillId="0" borderId="0" xfId="0" applyNumberFormat="1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0" fillId="13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13" borderId="0" xfId="0" applyFont="1" applyFill="1" applyAlignment="1">
      <alignment vertical="top"/>
    </xf>
    <xf numFmtId="0" fontId="30" fillId="13" borderId="0" xfId="0" applyFont="1" applyFill="1"/>
    <xf numFmtId="0" fontId="32" fillId="12" borderId="0" xfId="0" applyFont="1" applyFill="1" applyAlignment="1">
      <alignment vertical="center"/>
    </xf>
    <xf numFmtId="0" fontId="34" fillId="12" borderId="0" xfId="0" applyFont="1" applyFill="1" applyAlignment="1">
      <alignment vertical="center"/>
    </xf>
    <xf numFmtId="164" fontId="32" fillId="12" borderId="0" xfId="0" applyNumberFormat="1" applyFont="1" applyFill="1" applyAlignment="1">
      <alignment horizontal="right" vertical="center"/>
    </xf>
    <xf numFmtId="0" fontId="22" fillId="14" borderId="1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14" borderId="13" xfId="0" applyFont="1" applyFill="1" applyBorder="1" applyAlignment="1">
      <alignment horizontal="center" vertical="center"/>
    </xf>
    <xf numFmtId="0" fontId="35" fillId="12" borderId="14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vertical="center"/>
    </xf>
    <xf numFmtId="0" fontId="35" fillId="0" borderId="11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/>
    </xf>
    <xf numFmtId="0" fontId="36" fillId="12" borderId="15" xfId="0" applyFont="1" applyFill="1" applyBorder="1" applyAlignment="1">
      <alignment horizontal="right"/>
    </xf>
    <xf numFmtId="0" fontId="37" fillId="12" borderId="16" xfId="0" applyFont="1" applyFill="1" applyBorder="1" applyAlignment="1">
      <alignment horizontal="right"/>
    </xf>
    <xf numFmtId="0" fontId="36" fillId="12" borderId="17" xfId="0" applyFont="1" applyFill="1" applyBorder="1" applyAlignment="1">
      <alignment horizontal="right"/>
    </xf>
    <xf numFmtId="0" fontId="37" fillId="12" borderId="18" xfId="0" applyFont="1" applyFill="1" applyBorder="1" applyAlignment="1">
      <alignment horizontal="right"/>
    </xf>
    <xf numFmtId="0" fontId="37" fillId="12" borderId="19" xfId="0" applyFont="1" applyFill="1" applyBorder="1" applyAlignment="1">
      <alignment shrinkToFit="1"/>
    </xf>
    <xf numFmtId="0" fontId="36" fillId="12" borderId="17" xfId="0" quotePrefix="1" applyFont="1" applyFill="1" applyBorder="1" applyAlignment="1">
      <alignment horizontal="right"/>
    </xf>
    <xf numFmtId="0" fontId="37" fillId="12" borderId="16" xfId="0" applyFont="1" applyFill="1" applyBorder="1" applyAlignment="1">
      <alignment shrinkToFit="1"/>
    </xf>
    <xf numFmtId="0" fontId="36" fillId="12" borderId="15" xfId="0" quotePrefix="1" applyFont="1" applyFill="1" applyBorder="1" applyAlignment="1">
      <alignment horizontal="right"/>
    </xf>
    <xf numFmtId="0" fontId="37" fillId="12" borderId="20" xfId="0" applyFont="1" applyFill="1" applyBorder="1" applyAlignment="1">
      <alignment shrinkToFit="1"/>
    </xf>
    <xf numFmtId="0" fontId="38" fillId="12" borderId="11" xfId="0" applyFont="1" applyFill="1" applyBorder="1" applyAlignment="1">
      <alignment horizontal="center"/>
    </xf>
    <xf numFmtId="0" fontId="35" fillId="12" borderId="11" xfId="0" applyFont="1" applyFill="1" applyBorder="1" applyAlignment="1">
      <alignment horizontal="center"/>
    </xf>
    <xf numFmtId="164" fontId="35" fillId="12" borderId="21" xfId="0" applyNumberFormat="1" applyFont="1" applyFill="1" applyBorder="1" applyAlignment="1">
      <alignment horizontal="right"/>
    </xf>
    <xf numFmtId="165" fontId="23" fillId="0" borderId="0" xfId="0" applyNumberFormat="1" applyFont="1" applyAlignment="1">
      <alignment horizontal="center" wrapText="1"/>
    </xf>
    <xf numFmtId="0" fontId="37" fillId="12" borderId="20" xfId="0" applyFont="1" applyFill="1" applyBorder="1"/>
    <xf numFmtId="0" fontId="30" fillId="13" borderId="23" xfId="0" applyFont="1" applyFill="1" applyBorder="1" applyAlignment="1">
      <alignment horizontal="left"/>
    </xf>
    <xf numFmtId="0" fontId="33" fillId="13" borderId="0" xfId="0" applyFont="1" applyFill="1" applyAlignment="1">
      <alignment vertical="top"/>
    </xf>
    <xf numFmtId="0" fontId="26" fillId="0" borderId="0" xfId="0" applyFont="1"/>
    <xf numFmtId="0" fontId="21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 wrapText="1"/>
    </xf>
    <xf numFmtId="165" fontId="21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2" fillId="13" borderId="0" xfId="0" applyFont="1" applyFill="1" applyAlignment="1">
      <alignment vertical="center"/>
    </xf>
    <xf numFmtId="0" fontId="34" fillId="13" borderId="0" xfId="0" applyFont="1" applyFill="1" applyAlignment="1">
      <alignment vertical="center"/>
    </xf>
    <xf numFmtId="0" fontId="21" fillId="1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" fillId="0" borderId="0" xfId="0" applyFont="1"/>
    <xf numFmtId="0" fontId="21" fillId="13" borderId="0" xfId="0" applyFont="1" applyFill="1" applyAlignment="1">
      <alignment horizontal="center" vertical="top"/>
    </xf>
    <xf numFmtId="0" fontId="30" fillId="13" borderId="23" xfId="0" applyFont="1" applyFill="1" applyBorder="1" applyAlignment="1">
      <alignment horizontal="center"/>
    </xf>
    <xf numFmtId="0" fontId="27" fillId="13" borderId="0" xfId="0" applyFont="1" applyFill="1" applyAlignment="1">
      <alignment horizontal="center" vertical="center" wrapText="1"/>
    </xf>
    <xf numFmtId="0" fontId="30" fillId="13" borderId="0" xfId="0" applyFont="1" applyFill="1" applyAlignment="1">
      <alignment horizontal="center" vertical="top"/>
    </xf>
    <xf numFmtId="0" fontId="25" fillId="0" borderId="0" xfId="0" applyFont="1" applyAlignment="1">
      <alignment wrapText="1"/>
    </xf>
    <xf numFmtId="0" fontId="25" fillId="12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3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/>
    <xf numFmtId="0" fontId="48" fillId="0" borderId="0" xfId="0" applyFont="1"/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40" fillId="1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48" fillId="13" borderId="0" xfId="0" applyFont="1" applyFill="1"/>
    <xf numFmtId="0" fontId="48" fillId="13" borderId="0" xfId="0" applyFont="1" applyFill="1" applyAlignment="1">
      <alignment horizontal="center"/>
    </xf>
    <xf numFmtId="0" fontId="48" fillId="0" borderId="0" xfId="0" applyFont="1" applyAlignment="1">
      <alignment horizontal="center"/>
    </xf>
    <xf numFmtId="0" fontId="64" fillId="0" borderId="0" xfId="0" applyFont="1"/>
    <xf numFmtId="0" fontId="65" fillId="0" borderId="0" xfId="0" applyFont="1"/>
    <xf numFmtId="0" fontId="49" fillId="0" borderId="0" xfId="0" applyFont="1"/>
    <xf numFmtId="0" fontId="66" fillId="0" borderId="0" xfId="0" applyFont="1"/>
    <xf numFmtId="0" fontId="50" fillId="0" borderId="0" xfId="0" applyFont="1"/>
    <xf numFmtId="0" fontId="51" fillId="0" borderId="0" xfId="0" applyFont="1"/>
    <xf numFmtId="0" fontId="67" fillId="0" borderId="0" xfId="0" applyFont="1"/>
    <xf numFmtId="0" fontId="6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67" fillId="0" borderId="37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164" fontId="53" fillId="0" borderId="0" xfId="0" applyNumberFormat="1" applyFont="1" applyAlignment="1">
      <alignment horizontal="center" vertical="center"/>
    </xf>
    <xf numFmtId="1" fontId="53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3" fillId="0" borderId="0" xfId="0" applyNumberFormat="1" applyFont="1" applyAlignment="1">
      <alignment vertical="center"/>
    </xf>
    <xf numFmtId="0" fontId="60" fillId="0" borderId="0" xfId="0" applyFont="1" applyAlignment="1">
      <alignment horizontal="center" vertical="center"/>
    </xf>
    <xf numFmtId="164" fontId="53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2" fillId="13" borderId="0" xfId="0" applyFont="1" applyFill="1" applyAlignment="1">
      <alignment horizontal="center"/>
    </xf>
    <xf numFmtId="0" fontId="41" fillId="13" borderId="0" xfId="0" applyFont="1" applyFill="1"/>
    <xf numFmtId="0" fontId="55" fillId="15" borderId="24" xfId="0" applyFont="1" applyFill="1" applyBorder="1" applyAlignment="1">
      <alignment horizontal="center" vertical="center"/>
    </xf>
    <xf numFmtId="0" fontId="55" fillId="15" borderId="13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top"/>
    </xf>
    <xf numFmtId="0" fontId="41" fillId="0" borderId="23" xfId="0" applyFont="1" applyBorder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center"/>
    </xf>
    <xf numFmtId="164" fontId="40" fillId="12" borderId="11" xfId="0" applyNumberFormat="1" applyFont="1" applyFill="1" applyBorder="1" applyAlignment="1">
      <alignment horizontal="center" vertical="center"/>
    </xf>
    <xf numFmtId="0" fontId="62" fillId="12" borderId="11" xfId="0" applyFont="1" applyFill="1" applyBorder="1" applyAlignment="1">
      <alignment horizontal="center" vertical="center"/>
    </xf>
    <xf numFmtId="0" fontId="40" fillId="19" borderId="11" xfId="0" applyFont="1" applyFill="1" applyBorder="1" applyAlignment="1">
      <alignment horizontal="center" vertical="center"/>
    </xf>
    <xf numFmtId="164" fontId="40" fillId="0" borderId="11" xfId="0" applyNumberFormat="1" applyFont="1" applyBorder="1" applyAlignment="1">
      <alignment horizontal="center" vertical="center"/>
    </xf>
    <xf numFmtId="0" fontId="53" fillId="13" borderId="0" xfId="0" applyFont="1" applyFill="1" applyAlignment="1">
      <alignment vertical="top"/>
    </xf>
    <xf numFmtId="0" fontId="48" fillId="13" borderId="0" xfId="0" applyFont="1" applyFill="1" applyAlignment="1">
      <alignment vertical="center"/>
    </xf>
    <xf numFmtId="0" fontId="58" fillId="13" borderId="0" xfId="0" applyFont="1" applyFill="1" applyAlignment="1">
      <alignment vertical="center"/>
    </xf>
    <xf numFmtId="0" fontId="43" fillId="21" borderId="11" xfId="0" applyFont="1" applyFill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2" fontId="40" fillId="0" borderId="11" xfId="0" applyNumberFormat="1" applyFont="1" applyBorder="1" applyAlignment="1">
      <alignment vertical="center"/>
    </xf>
    <xf numFmtId="0" fontId="55" fillId="15" borderId="24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61" fillId="0" borderId="0" xfId="0" applyFont="1" applyProtection="1">
      <protection locked="0"/>
    </xf>
    <xf numFmtId="165" fontId="61" fillId="0" borderId="0" xfId="0" applyNumberFormat="1" applyFont="1" applyAlignment="1" applyProtection="1">
      <alignment horizontal="center" wrapText="1"/>
      <protection locked="0"/>
    </xf>
    <xf numFmtId="0" fontId="61" fillId="0" borderId="0" xfId="0" applyFont="1" applyAlignment="1" applyProtection="1">
      <alignment horizontal="center"/>
      <protection locked="0"/>
    </xf>
    <xf numFmtId="0" fontId="61" fillId="0" borderId="0" xfId="0" applyFont="1" applyAlignment="1" applyProtection="1">
      <alignment vertical="center"/>
      <protection locked="0"/>
    </xf>
    <xf numFmtId="165" fontId="61" fillId="0" borderId="0" xfId="0" applyNumberFormat="1" applyFont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61" fillId="0" borderId="0" xfId="0" applyFont="1" applyProtection="1">
      <protection locked="0" hidden="1"/>
    </xf>
    <xf numFmtId="165" fontId="61" fillId="0" borderId="0" xfId="0" applyNumberFormat="1" applyFont="1" applyAlignment="1" applyProtection="1">
      <alignment horizontal="center" wrapText="1"/>
      <protection locked="0" hidden="1"/>
    </xf>
    <xf numFmtId="0" fontId="61" fillId="0" borderId="0" xfId="0" applyFont="1" applyAlignment="1" applyProtection="1">
      <alignment horizontal="center"/>
      <protection locked="0" hidden="1"/>
    </xf>
    <xf numFmtId="0" fontId="43" fillId="0" borderId="0" xfId="0" applyFont="1" applyAlignment="1" applyProtection="1">
      <alignment horizontal="center"/>
      <protection locked="0" hidden="1"/>
    </xf>
    <xf numFmtId="0" fontId="61" fillId="0" borderId="38" xfId="0" applyFont="1" applyBorder="1" applyAlignment="1" applyProtection="1">
      <alignment horizontal="center"/>
      <protection locked="0" hidden="1"/>
    </xf>
    <xf numFmtId="0" fontId="43" fillId="0" borderId="38" xfId="0" applyFont="1" applyBorder="1" applyAlignment="1" applyProtection="1">
      <alignment horizontal="center"/>
      <protection locked="0" hidden="1"/>
    </xf>
    <xf numFmtId="165" fontId="61" fillId="12" borderId="0" xfId="0" applyNumberFormat="1" applyFont="1" applyFill="1" applyAlignment="1" applyProtection="1">
      <alignment horizontal="right"/>
      <protection locked="0" hidden="1"/>
    </xf>
    <xf numFmtId="0" fontId="61" fillId="0" borderId="1" xfId="0" applyFont="1" applyBorder="1" applyAlignment="1" applyProtection="1">
      <alignment horizontal="center"/>
      <protection locked="0" hidden="1"/>
    </xf>
    <xf numFmtId="0" fontId="43" fillId="0" borderId="1" xfId="0" applyFont="1" applyBorder="1" applyAlignment="1" applyProtection="1">
      <alignment horizontal="center"/>
      <protection locked="0" hidden="1"/>
    </xf>
    <xf numFmtId="0" fontId="43" fillId="0" borderId="22" xfId="0" applyFont="1" applyBorder="1" applyAlignment="1" applyProtection="1">
      <alignment horizontal="center"/>
      <protection locked="0" hidden="1"/>
    </xf>
    <xf numFmtId="0" fontId="61" fillId="0" borderId="10" xfId="0" applyFont="1" applyBorder="1" applyAlignment="1" applyProtection="1">
      <alignment horizontal="center"/>
      <protection locked="0" hidden="1"/>
    </xf>
    <xf numFmtId="0" fontId="61" fillId="0" borderId="0" xfId="0" applyFont="1" applyAlignment="1" applyProtection="1">
      <alignment vertical="center"/>
      <protection locked="0" hidden="1"/>
    </xf>
    <xf numFmtId="165" fontId="61" fillId="0" borderId="0" xfId="0" applyNumberFormat="1" applyFont="1" applyAlignment="1" applyProtection="1">
      <alignment horizontal="center" vertical="center" wrapText="1"/>
      <protection locked="0" hidden="1"/>
    </xf>
    <xf numFmtId="0" fontId="61" fillId="0" borderId="1" xfId="0" applyFont="1" applyBorder="1" applyAlignment="1" applyProtection="1">
      <alignment horizontal="center" vertical="center"/>
      <protection locked="0" hidden="1"/>
    </xf>
    <xf numFmtId="0" fontId="43" fillId="0" borderId="1" xfId="0" applyFont="1" applyBorder="1" applyAlignment="1" applyProtection="1">
      <alignment horizontal="center" vertical="center"/>
      <protection locked="0" hidden="1"/>
    </xf>
    <xf numFmtId="0" fontId="43" fillId="0" borderId="0" xfId="0" applyFont="1" applyAlignment="1" applyProtection="1">
      <alignment horizontal="center" vertical="center"/>
      <protection locked="0" hidden="1"/>
    </xf>
    <xf numFmtId="0" fontId="43" fillId="12" borderId="0" xfId="0" applyFont="1" applyFill="1" applyAlignment="1" applyProtection="1">
      <alignment horizontal="center" vertical="center"/>
      <protection locked="0" hidden="1"/>
    </xf>
    <xf numFmtId="0" fontId="43" fillId="0" borderId="0" xfId="0" applyFont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0" fontId="53" fillId="12" borderId="0" xfId="0" applyFont="1" applyFill="1" applyAlignment="1" applyProtection="1">
      <alignment horizontal="center"/>
      <protection locked="0"/>
    </xf>
    <xf numFmtId="0" fontId="41" fillId="12" borderId="0" xfId="0" applyFont="1" applyFill="1" applyAlignment="1" applyProtection="1">
      <alignment horizontal="left"/>
      <protection locked="0"/>
    </xf>
    <xf numFmtId="0" fontId="53" fillId="13" borderId="0" xfId="0" applyFont="1" applyFill="1" applyAlignment="1" applyProtection="1">
      <alignment horizontal="center" vertical="top"/>
      <protection locked="0"/>
    </xf>
    <xf numFmtId="0" fontId="53" fillId="12" borderId="0" xfId="0" applyFont="1" applyFill="1" applyAlignment="1" applyProtection="1">
      <alignment horizontal="center" vertical="center"/>
      <protection locked="0"/>
    </xf>
    <xf numFmtId="0" fontId="53" fillId="12" borderId="0" xfId="0" applyFont="1" applyFill="1" applyAlignment="1" applyProtection="1">
      <alignment horizontal="center" vertical="center" wrapText="1"/>
      <protection locked="0"/>
    </xf>
    <xf numFmtId="0" fontId="53" fillId="0" borderId="0" xfId="0" applyFont="1" applyProtection="1">
      <protection locked="0"/>
    </xf>
    <xf numFmtId="0" fontId="58" fillId="0" borderId="0" xfId="0" applyFont="1" applyAlignment="1" applyProtection="1">
      <alignment vertical="center"/>
      <protection locked="0"/>
    </xf>
    <xf numFmtId="0" fontId="73" fillId="0" borderId="0" xfId="14" applyFont="1" applyAlignment="1" applyProtection="1">
      <alignment vertical="center"/>
      <protection locked="0"/>
    </xf>
    <xf numFmtId="0" fontId="51" fillId="12" borderId="0" xfId="0" applyFont="1" applyFill="1" applyAlignment="1" applyProtection="1">
      <alignment horizontal="left" vertical="center"/>
      <protection locked="0"/>
    </xf>
    <xf numFmtId="0" fontId="58" fillId="12" borderId="0" xfId="0" applyFont="1" applyFill="1" applyAlignment="1" applyProtection="1">
      <alignment vertical="center"/>
      <protection locked="0"/>
    </xf>
    <xf numFmtId="0" fontId="59" fillId="12" borderId="0" xfId="0" applyFont="1" applyFill="1" applyAlignment="1" applyProtection="1">
      <alignment vertical="center"/>
      <protection locked="0"/>
    </xf>
    <xf numFmtId="164" fontId="58" fillId="12" borderId="0" xfId="0" applyNumberFormat="1" applyFont="1" applyFill="1" applyAlignment="1" applyProtection="1">
      <alignment horizontal="right" vertical="center"/>
      <protection locked="0"/>
    </xf>
    <xf numFmtId="0" fontId="40" fillId="18" borderId="11" xfId="0" applyFont="1" applyFill="1" applyBorder="1" applyAlignment="1" applyProtection="1">
      <alignment horizontal="center" vertical="center"/>
      <protection locked="0"/>
    </xf>
    <xf numFmtId="0" fontId="61" fillId="0" borderId="0" xfId="0" quotePrefix="1" applyFont="1" applyProtection="1">
      <protection locked="0"/>
    </xf>
    <xf numFmtId="0" fontId="40" fillId="12" borderId="11" xfId="0" applyFont="1" applyFill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left" vertical="center"/>
      <protection locked="0"/>
    </xf>
    <xf numFmtId="164" fontId="40" fillId="0" borderId="36" xfId="0" applyNumberFormat="1" applyFont="1" applyBorder="1" applyAlignment="1" applyProtection="1">
      <alignment horizontal="center"/>
      <protection locked="0"/>
    </xf>
    <xf numFmtId="0" fontId="62" fillId="0" borderId="36" xfId="0" applyFont="1" applyBorder="1" applyAlignment="1" applyProtection="1">
      <alignment horizontal="right"/>
      <protection locked="0"/>
    </xf>
    <xf numFmtId="0" fontId="63" fillId="0" borderId="20" xfId="0" applyFont="1" applyBorder="1" applyAlignment="1" applyProtection="1">
      <alignment horizontal="right"/>
      <protection locked="0"/>
    </xf>
    <xf numFmtId="0" fontId="62" fillId="0" borderId="36" xfId="0" quotePrefix="1" applyFont="1" applyBorder="1" applyAlignment="1" applyProtection="1">
      <alignment horizontal="right"/>
      <protection locked="0"/>
    </xf>
    <xf numFmtId="0" fontId="63" fillId="0" borderId="20" xfId="0" applyFont="1" applyBorder="1" applyAlignment="1" applyProtection="1">
      <alignment shrinkToFit="1"/>
      <protection locked="0"/>
    </xf>
    <xf numFmtId="0" fontId="41" fillId="16" borderId="20" xfId="0" applyFont="1" applyFill="1" applyBorder="1" applyAlignment="1" applyProtection="1">
      <alignment horizontal="center"/>
      <protection locked="0"/>
    </xf>
    <xf numFmtId="2" fontId="40" fillId="17" borderId="36" xfId="0" applyNumberFormat="1" applyFont="1" applyFill="1" applyBorder="1" applyAlignment="1" applyProtection="1">
      <alignment horizontal="right"/>
      <protection locked="0"/>
    </xf>
    <xf numFmtId="164" fontId="61" fillId="0" borderId="0" xfId="0" quotePrefix="1" applyNumberFormat="1" applyFont="1" applyProtection="1">
      <protection locked="0"/>
    </xf>
    <xf numFmtId="16" fontId="61" fillId="0" borderId="0" xfId="0" quotePrefix="1" applyNumberFormat="1" applyFont="1" applyProtection="1">
      <protection locked="0"/>
    </xf>
    <xf numFmtId="0" fontId="62" fillId="12" borderId="36" xfId="0" applyFont="1" applyFill="1" applyBorder="1" applyAlignment="1" applyProtection="1">
      <alignment horizontal="right"/>
      <protection locked="0"/>
    </xf>
    <xf numFmtId="0" fontId="63" fillId="12" borderId="20" xfId="0" applyFont="1" applyFill="1" applyBorder="1" applyAlignment="1" applyProtection="1">
      <alignment horizontal="right"/>
      <protection locked="0"/>
    </xf>
    <xf numFmtId="0" fontId="63" fillId="12" borderId="20" xfId="0" applyFont="1" applyFill="1" applyBorder="1" applyAlignment="1" applyProtection="1">
      <alignment shrinkToFit="1"/>
      <protection locked="0"/>
    </xf>
    <xf numFmtId="0" fontId="62" fillId="12" borderId="36" xfId="0" quotePrefix="1" applyFont="1" applyFill="1" applyBorder="1" applyAlignment="1" applyProtection="1">
      <alignment horizontal="right"/>
      <protection locked="0"/>
    </xf>
    <xf numFmtId="2" fontId="40" fillId="17" borderId="11" xfId="0" applyNumberFormat="1" applyFont="1" applyFill="1" applyBorder="1" applyAlignment="1" applyProtection="1">
      <alignment horizontal="right"/>
      <protection locked="0"/>
    </xf>
    <xf numFmtId="164" fontId="61" fillId="0" borderId="0" xfId="0" applyNumberFormat="1" applyFont="1" applyProtection="1">
      <protection locked="0"/>
    </xf>
    <xf numFmtId="0" fontId="40" fillId="12" borderId="36" xfId="0" quotePrefix="1" applyFont="1" applyFill="1" applyBorder="1" applyAlignment="1" applyProtection="1">
      <alignment horizontal="right"/>
      <protection locked="0"/>
    </xf>
    <xf numFmtId="0" fontId="48" fillId="12" borderId="0" xfId="0" applyFont="1" applyFill="1" applyProtection="1">
      <protection locked="0"/>
    </xf>
    <xf numFmtId="0" fontId="48" fillId="12" borderId="0" xfId="0" applyFont="1" applyFill="1" applyAlignment="1" applyProtection="1">
      <alignment horizontal="center"/>
      <protection locked="0"/>
    </xf>
    <xf numFmtId="0" fontId="48" fillId="12" borderId="0" xfId="0" applyFont="1" applyFill="1" applyAlignment="1" applyProtection="1">
      <alignment horizontal="left"/>
      <protection locked="0"/>
    </xf>
    <xf numFmtId="0" fontId="48" fillId="13" borderId="0" xfId="0" applyFont="1" applyFill="1" applyProtection="1">
      <protection locked="0"/>
    </xf>
    <xf numFmtId="0" fontId="48" fillId="12" borderId="0" xfId="0" applyFont="1" applyFill="1" applyAlignment="1" applyProtection="1">
      <alignment horizontal="center" vertical="center"/>
      <protection locked="0"/>
    </xf>
    <xf numFmtId="0" fontId="42" fillId="12" borderId="0" xfId="0" applyFont="1" applyFill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53" fillId="13" borderId="0" xfId="0" applyFont="1" applyFill="1" applyAlignment="1" applyProtection="1">
      <alignment horizontal="center"/>
      <protection locked="0"/>
    </xf>
    <xf numFmtId="0" fontId="48" fillId="13" borderId="0" xfId="0" applyFont="1" applyFill="1" applyAlignment="1" applyProtection="1">
      <alignment horizontal="center"/>
      <protection locked="0"/>
    </xf>
    <xf numFmtId="0" fontId="48" fillId="13" borderId="0" xfId="0" applyFont="1" applyFill="1" applyAlignment="1" applyProtection="1">
      <alignment horizontal="right"/>
      <protection locked="0"/>
    </xf>
    <xf numFmtId="0" fontId="53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right"/>
      <protection locked="0"/>
    </xf>
    <xf numFmtId="0" fontId="53" fillId="0" borderId="0" xfId="0" applyFont="1" applyAlignment="1" applyProtection="1">
      <alignment horizontal="right"/>
      <protection locked="0"/>
    </xf>
    <xf numFmtId="0" fontId="55" fillId="15" borderId="24" xfId="0" applyFont="1" applyFill="1" applyBorder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/>
    </xf>
    <xf numFmtId="20" fontId="55" fillId="15" borderId="24" xfId="0" applyNumberFormat="1" applyFont="1" applyFill="1" applyBorder="1" applyAlignment="1">
      <alignment horizontal="center" vertical="center"/>
    </xf>
    <xf numFmtId="20" fontId="55" fillId="15" borderId="13" xfId="0" applyNumberFormat="1" applyFont="1" applyFill="1" applyBorder="1" applyAlignment="1">
      <alignment horizontal="center" vertical="center"/>
    </xf>
    <xf numFmtId="0" fontId="21" fillId="13" borderId="0" xfId="0" applyFont="1" applyFill="1" applyAlignment="1">
      <alignment horizontal="center" vertical="top"/>
    </xf>
    <xf numFmtId="0" fontId="68" fillId="13" borderId="0" xfId="0" applyFont="1" applyFill="1" applyAlignment="1">
      <alignment horizontal="center" vertical="center" shrinkToFit="1"/>
    </xf>
    <xf numFmtId="0" fontId="68" fillId="13" borderId="0" xfId="0" applyFont="1" applyFill="1" applyAlignment="1">
      <alignment vertical="center"/>
    </xf>
    <xf numFmtId="0" fontId="68" fillId="13" borderId="0" xfId="0" applyFont="1" applyFill="1" applyAlignment="1">
      <alignment horizontal="center" vertical="center"/>
    </xf>
    <xf numFmtId="0" fontId="56" fillId="13" borderId="0" xfId="0" applyFont="1" applyFill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5" borderId="11" xfId="0" applyFont="1" applyFill="1" applyBorder="1" applyAlignment="1">
      <alignment horizontal="center" vertical="center"/>
    </xf>
    <xf numFmtId="0" fontId="52" fillId="13" borderId="0" xfId="0" applyFont="1" applyFill="1" applyAlignment="1">
      <alignment horizontal="center" vertical="center"/>
    </xf>
    <xf numFmtId="0" fontId="72" fillId="13" borderId="0" xfId="0" applyFont="1" applyFill="1" applyAlignment="1">
      <alignment vertical="center"/>
    </xf>
    <xf numFmtId="0" fontId="33" fillId="13" borderId="23" xfId="0" applyFont="1" applyFill="1" applyBorder="1" applyAlignment="1">
      <alignment horizontal="left" vertical="center"/>
    </xf>
    <xf numFmtId="0" fontId="55" fillId="15" borderId="24" xfId="0" applyFont="1" applyFill="1" applyBorder="1" applyAlignment="1">
      <alignment horizontal="center" vertical="center"/>
    </xf>
    <xf numFmtId="0" fontId="69" fillId="0" borderId="0" xfId="0" applyFont="1" applyAlignment="1">
      <alignment horizontal="center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/>
    </xf>
    <xf numFmtId="0" fontId="55" fillId="15" borderId="13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top"/>
    </xf>
    <xf numFmtId="0" fontId="54" fillId="20" borderId="11" xfId="0" applyFont="1" applyFill="1" applyBorder="1" applyAlignment="1" applyProtection="1">
      <alignment horizontal="center" vertical="center" wrapText="1"/>
      <protection locked="0"/>
    </xf>
    <xf numFmtId="0" fontId="54" fillId="20" borderId="11" xfId="0" applyFont="1" applyFill="1" applyBorder="1" applyAlignment="1" applyProtection="1">
      <alignment horizontal="center" vertical="center"/>
      <protection locked="0"/>
    </xf>
    <xf numFmtId="0" fontId="54" fillId="20" borderId="24" xfId="0" applyFont="1" applyFill="1" applyBorder="1" applyAlignment="1" applyProtection="1">
      <alignment horizontal="center" vertical="center" wrapText="1"/>
      <protection locked="0"/>
    </xf>
    <xf numFmtId="0" fontId="54" fillId="20" borderId="13" xfId="0" applyFont="1" applyFill="1" applyBorder="1" applyAlignment="1" applyProtection="1">
      <alignment horizontal="center" vertical="center" wrapText="1"/>
      <protection locked="0"/>
    </xf>
    <xf numFmtId="0" fontId="54" fillId="20" borderId="11" xfId="0" applyFont="1" applyFill="1" applyBorder="1" applyAlignment="1" applyProtection="1">
      <alignment horizontal="center"/>
      <protection locked="0"/>
    </xf>
    <xf numFmtId="20" fontId="54" fillId="20" borderId="11" xfId="0" applyNumberFormat="1" applyFont="1" applyFill="1" applyBorder="1" applyAlignment="1" applyProtection="1">
      <alignment horizontal="center" vertical="center"/>
      <protection locked="0"/>
    </xf>
    <xf numFmtId="0" fontId="54" fillId="20" borderId="11" xfId="0" applyFont="1" applyFill="1" applyBorder="1" applyAlignment="1" applyProtection="1">
      <alignment vertical="center"/>
      <protection locked="0"/>
    </xf>
    <xf numFmtId="0" fontId="56" fillId="0" borderId="0" xfId="0" applyFont="1" applyAlignment="1" applyProtection="1">
      <alignment horizontal="center"/>
      <protection locked="0"/>
    </xf>
    <xf numFmtId="0" fontId="70" fillId="0" borderId="0" xfId="0" applyFont="1" applyProtection="1">
      <protection locked="0"/>
    </xf>
    <xf numFmtId="0" fontId="68" fillId="0" borderId="0" xfId="0" applyFont="1" applyAlignment="1" applyProtection="1">
      <alignment horizontal="center" shrinkToFit="1"/>
      <protection locked="0"/>
    </xf>
    <xf numFmtId="0" fontId="68" fillId="0" borderId="0" xfId="0" applyFont="1" applyProtection="1">
      <protection locked="0"/>
    </xf>
    <xf numFmtId="0" fontId="68" fillId="0" borderId="0" xfId="0" applyFont="1" applyAlignment="1" applyProtection="1">
      <alignment horizontal="center"/>
      <protection locked="0"/>
    </xf>
    <xf numFmtId="0" fontId="60" fillId="20" borderId="11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top"/>
    </xf>
    <xf numFmtId="0" fontId="45" fillId="0" borderId="0" xfId="0" applyFont="1" applyAlignment="1">
      <alignment horizontal="right" vertical="top" wrapText="1"/>
    </xf>
    <xf numFmtId="0" fontId="33" fillId="12" borderId="0" xfId="0" applyFont="1" applyFill="1" applyAlignment="1">
      <alignment horizontal="left" vertical="center"/>
    </xf>
    <xf numFmtId="20" fontId="22" fillId="14" borderId="12" xfId="0" applyNumberFormat="1" applyFont="1" applyFill="1" applyBorder="1" applyAlignment="1">
      <alignment horizontal="center" vertical="center"/>
    </xf>
    <xf numFmtId="20" fontId="22" fillId="14" borderId="13" xfId="0" applyNumberFormat="1" applyFont="1" applyFill="1" applyBorder="1" applyAlignment="1">
      <alignment horizontal="center" vertical="center"/>
    </xf>
    <xf numFmtId="0" fontId="22" fillId="14" borderId="12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14" borderId="31" xfId="0" applyFont="1" applyFill="1" applyBorder="1" applyAlignment="1">
      <alignment horizontal="center" vertical="center"/>
    </xf>
    <xf numFmtId="0" fontId="22" fillId="14" borderId="32" xfId="0" applyFont="1" applyFill="1" applyBorder="1" applyAlignment="1">
      <alignment horizontal="center" vertical="center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7" fillId="13" borderId="0" xfId="0" applyFont="1" applyFill="1" applyAlignment="1">
      <alignment horizontal="center" vertical="center" wrapText="1" shrinkToFit="1"/>
    </xf>
    <xf numFmtId="0" fontId="27" fillId="13" borderId="0" xfId="0" applyFont="1" applyFill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 shrinkToFit="1"/>
    </xf>
    <xf numFmtId="0" fontId="30" fillId="13" borderId="0" xfId="0" applyFont="1" applyFill="1" applyAlignment="1">
      <alignment horizontal="center" vertical="top"/>
    </xf>
    <xf numFmtId="0" fontId="30" fillId="13" borderId="23" xfId="0" applyFont="1" applyFill="1" applyBorder="1" applyAlignment="1">
      <alignment horizontal="center"/>
    </xf>
    <xf numFmtId="0" fontId="30" fillId="13" borderId="23" xfId="0" applyFont="1" applyFill="1" applyBorder="1" applyAlignment="1">
      <alignment horizontal="right"/>
    </xf>
    <xf numFmtId="0" fontId="22" fillId="14" borderId="26" xfId="0" applyFont="1" applyFill="1" applyBorder="1" applyAlignment="1">
      <alignment horizontal="center" vertical="center" wrapText="1"/>
    </xf>
    <xf numFmtId="0" fontId="22" fillId="14" borderId="25" xfId="0" applyFont="1" applyFill="1" applyBorder="1" applyAlignment="1">
      <alignment horizontal="center" vertical="center"/>
    </xf>
    <xf numFmtId="0" fontId="22" fillId="14" borderId="33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0" fontId="22" fillId="14" borderId="35" xfId="0" applyFont="1" applyFill="1" applyBorder="1" applyAlignment="1">
      <alignment horizontal="center" vertical="center"/>
    </xf>
    <xf numFmtId="0" fontId="22" fillId="14" borderId="25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/>
    </xf>
    <xf numFmtId="0" fontId="22" fillId="14" borderId="30" xfId="0" applyFont="1" applyFill="1" applyBorder="1" applyAlignment="1">
      <alignment horizontal="center"/>
    </xf>
    <xf numFmtId="0" fontId="22" fillId="14" borderId="27" xfId="0" applyFont="1" applyFill="1" applyBorder="1" applyAlignment="1">
      <alignment horizontal="center"/>
    </xf>
    <xf numFmtId="0" fontId="22" fillId="14" borderId="28" xfId="0" applyFont="1" applyFill="1" applyBorder="1" applyAlignment="1">
      <alignment horizontal="center"/>
    </xf>
  </cellXfs>
  <cellStyles count="38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Emphase 1" xfId="28" xr:uid="{00000000-0005-0000-0000-000008000000}"/>
    <cellStyle name="Emphase 2" xfId="29" xr:uid="{00000000-0005-0000-0000-000009000000}"/>
    <cellStyle name="Emphase 3" xfId="30" xr:uid="{00000000-0005-0000-0000-00000A000000}"/>
    <cellStyle name="Komórka połączona" xfId="9" builtinId="24" customBuiltin="1"/>
    <cellStyle name="Komórka zaznaczona" xfId="10" builtinId="23" customBuiltin="1"/>
    <cellStyle name="Lien hypertexte 2" xfId="31" xr:uid="{00000000-0005-0000-0000-00000D000000}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 2" xfId="32" xr:uid="{00000000-0005-0000-0000-000012000000}"/>
    <cellStyle name="Normal 3" xfId="33" xr:uid="{00000000-0005-0000-0000-000013000000}"/>
    <cellStyle name="Normalny" xfId="0" builtinId="0"/>
    <cellStyle name="Normalny 2" xfId="15" xr:uid="{00000000-0005-0000-0000-000015000000}"/>
    <cellStyle name="Normalny 2 2" xfId="23" xr:uid="{00000000-0005-0000-0000-000016000000}"/>
    <cellStyle name="Normalny 3" xfId="22" xr:uid="{00000000-0005-0000-0000-000017000000}"/>
    <cellStyle name="Normalny 3 2" xfId="25" xr:uid="{00000000-0005-0000-0000-000018000000}"/>
    <cellStyle name="Normalny 4" xfId="24" xr:uid="{00000000-0005-0000-0000-000019000000}"/>
    <cellStyle name="Normalny 5" xfId="26" xr:uid="{00000000-0005-0000-0000-00001A000000}"/>
    <cellStyle name="Normalny 6" xfId="27" xr:uid="{00000000-0005-0000-0000-00001B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itre 1" xfId="34" xr:uid="{00000000-0005-0000-0000-000020000000}"/>
    <cellStyle name="Titre 1 1" xfId="35" xr:uid="{00000000-0005-0000-0000-000021000000}"/>
    <cellStyle name="Titre 1 1 1" xfId="36" xr:uid="{00000000-0005-0000-0000-000022000000}"/>
    <cellStyle name="Titre de la feuille" xfId="37" xr:uid="{00000000-0005-0000-0000-000023000000}"/>
    <cellStyle name="Tytuł" xfId="20" builtinId="15" customBuiltin="1"/>
    <cellStyle name="Uwaga" xfId="21" builtinId="10" customBuiltin="1"/>
  </cellStyles>
  <dxfs count="56"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FF99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27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283255</xdr:colOff>
      <xdr:row>1</xdr:row>
      <xdr:rowOff>101600</xdr:rowOff>
    </xdr:from>
    <xdr:to>
      <xdr:col>12</xdr:col>
      <xdr:colOff>222250</xdr:colOff>
      <xdr:row>4</xdr:row>
      <xdr:rowOff>5351</xdr:rowOff>
    </xdr:to>
    <xdr:pic>
      <xdr:nvPicPr>
        <xdr:cNvPr id="1163" name="Obraz 1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930" y="349250"/>
          <a:ext cx="881970" cy="59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168088</xdr:colOff>
      <xdr:row>1</xdr:row>
      <xdr:rowOff>78442</xdr:rowOff>
    </xdr:from>
    <xdr:to>
      <xdr:col>20</xdr:col>
      <xdr:colOff>243235</xdr:colOff>
      <xdr:row>3</xdr:row>
      <xdr:rowOff>173253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D62F72A-20F0-403E-B79D-FACAEE10E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2853" y="369795"/>
          <a:ext cx="881970" cy="59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373379</xdr:colOff>
      <xdr:row>0</xdr:row>
      <xdr:rowOff>287020</xdr:rowOff>
    </xdr:from>
    <xdr:to>
      <xdr:col>8</xdr:col>
      <xdr:colOff>197156</xdr:colOff>
      <xdr:row>3</xdr:row>
      <xdr:rowOff>986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679" y="287020"/>
          <a:ext cx="890577" cy="5064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77262</xdr:colOff>
      <xdr:row>21</xdr:row>
      <xdr:rowOff>103719</xdr:rowOff>
    </xdr:from>
    <xdr:to>
      <xdr:col>6</xdr:col>
      <xdr:colOff>92072</xdr:colOff>
      <xdr:row>23</xdr:row>
      <xdr:rowOff>171336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 flipH="1" flipV="1">
          <a:off x="3760262" y="329988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73236</xdr:colOff>
      <xdr:row>21</xdr:row>
      <xdr:rowOff>92076</xdr:rowOff>
    </xdr:from>
    <xdr:to>
      <xdr:col>8</xdr:col>
      <xdr:colOff>77470</xdr:colOff>
      <xdr:row>24</xdr:row>
      <xdr:rowOff>78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 flipV="1">
          <a:off x="4256616" y="3278718"/>
          <a:ext cx="8467" cy="510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347133</xdr:colOff>
      <xdr:row>21</xdr:row>
      <xdr:rowOff>143935</xdr:rowOff>
    </xdr:from>
    <xdr:to>
      <xdr:col>10</xdr:col>
      <xdr:colOff>43392</xdr:colOff>
      <xdr:row>23</xdr:row>
      <xdr:rowOff>181888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 flipH="1" flipV="1">
          <a:off x="4674658" y="3340102"/>
          <a:ext cx="77259" cy="4381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603250</xdr:colOff>
      <xdr:row>21</xdr:row>
      <xdr:rowOff>148167</xdr:rowOff>
    </xdr:from>
    <xdr:to>
      <xdr:col>18</xdr:col>
      <xdr:colOff>81704</xdr:colOff>
      <xdr:row>23</xdr:row>
      <xdr:rowOff>179917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V="1">
          <a:off x="6656917" y="4296834"/>
          <a:ext cx="219287" cy="433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202355</xdr:colOff>
      <xdr:row>22</xdr:row>
      <xdr:rowOff>3175</xdr:rowOff>
    </xdr:from>
    <xdr:to>
      <xdr:col>19</xdr:col>
      <xdr:colOff>251743</xdr:colOff>
      <xdr:row>25</xdr:row>
      <xdr:rowOff>10601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 flipH="1" flipV="1">
          <a:off x="7317318" y="3390900"/>
          <a:ext cx="59265" cy="599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249979</xdr:colOff>
      <xdr:row>21</xdr:row>
      <xdr:rowOff>177799</xdr:rowOff>
    </xdr:from>
    <xdr:to>
      <xdr:col>20</xdr:col>
      <xdr:colOff>534756</xdr:colOff>
      <xdr:row>23</xdr:row>
      <xdr:rowOff>150113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 flipV="1">
          <a:off x="7935384" y="3373966"/>
          <a:ext cx="277283" cy="372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21</xdr:row>
      <xdr:rowOff>136524</xdr:rowOff>
    </xdr:from>
    <xdr:to>
      <xdr:col>1</xdr:col>
      <xdr:colOff>70905</xdr:colOff>
      <xdr:row>24</xdr:row>
      <xdr:rowOff>2092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 flipV="1">
          <a:off x="349250" y="332316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479852</xdr:colOff>
      <xdr:row>13</xdr:row>
      <xdr:rowOff>243417</xdr:rowOff>
    </xdr:from>
    <xdr:to>
      <xdr:col>20</xdr:col>
      <xdr:colOff>588945</xdr:colOff>
      <xdr:row>15</xdr:row>
      <xdr:rowOff>74902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 flipH="1">
          <a:off x="7596720" y="2751667"/>
          <a:ext cx="679447" cy="241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134621</xdr:colOff>
      <xdr:row>16</xdr:row>
      <xdr:rowOff>31750</xdr:rowOff>
    </xdr:from>
    <xdr:to>
      <xdr:col>13</xdr:col>
      <xdr:colOff>208703</xdr:colOff>
      <xdr:row>17</xdr:row>
      <xdr:rowOff>11907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H="1" flipV="1">
          <a:off x="5461001" y="3164417"/>
          <a:ext cx="74082" cy="222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336761</xdr:colOff>
      <xdr:row>18</xdr:row>
      <xdr:rowOff>119380</xdr:rowOff>
    </xdr:from>
    <xdr:to>
      <xdr:col>20</xdr:col>
      <xdr:colOff>578307</xdr:colOff>
      <xdr:row>21</xdr:row>
      <xdr:rowOff>54899</xdr:rowOff>
    </xdr:to>
    <xdr:cxnSp macro="">
      <xdr:nvCxnSpPr>
        <xdr:cNvPr id="15" name="Łącznik prosty ze strzałką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 flipH="1">
          <a:off x="5884333" y="3683000"/>
          <a:ext cx="2084918" cy="518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145203</xdr:colOff>
      <xdr:row>21</xdr:row>
      <xdr:rowOff>137584</xdr:rowOff>
    </xdr:from>
    <xdr:to>
      <xdr:col>16</xdr:col>
      <xdr:colOff>74297</xdr:colOff>
      <xdr:row>24</xdr:row>
      <xdr:rowOff>160667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 flipV="1">
          <a:off x="5683250" y="4286251"/>
          <a:ext cx="317502" cy="613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3" tint="0.59999389629810485"/>
  </sheetPr>
  <dimension ref="A1:P336"/>
  <sheetViews>
    <sheetView tabSelected="1" zoomScaleNormal="100" zoomScaleSheetLayoutView="120" workbookViewId="0">
      <selection activeCell="R11" sqref="R11"/>
    </sheetView>
  </sheetViews>
  <sheetFormatPr defaultColWidth="9.28515625" defaultRowHeight="12.75"/>
  <cols>
    <col min="1" max="1" width="4.140625" style="7" customWidth="1"/>
    <col min="2" max="2" width="10.28515625" style="7" customWidth="1"/>
    <col min="3" max="3" width="24.5703125" style="7" bestFit="1" customWidth="1"/>
    <col min="4" max="4" width="36.140625" style="5" customWidth="1"/>
    <col min="5" max="5" width="6.140625" style="11" customWidth="1"/>
    <col min="6" max="6" width="6.7109375" style="5" customWidth="1"/>
    <col min="7" max="7" width="6.7109375" style="11" customWidth="1"/>
    <col min="8" max="8" width="6.7109375" style="5" customWidth="1"/>
    <col min="9" max="9" width="8.140625" style="5" customWidth="1"/>
    <col min="10" max="10" width="4.85546875" style="81" bestFit="1" customWidth="1"/>
    <col min="11" max="11" width="9.28515625" style="5"/>
    <col min="12" max="12" width="0" style="5" hidden="1" customWidth="1"/>
    <col min="13" max="13" width="9.28515625" style="5" customWidth="1"/>
    <col min="14" max="16384" width="9.28515625" style="5"/>
  </cols>
  <sheetData>
    <row r="1" spans="1:16" ht="19.899999999999999" customHeight="1">
      <c r="A1" s="211" t="s">
        <v>81</v>
      </c>
      <c r="B1" s="212"/>
      <c r="C1" s="212"/>
      <c r="D1" s="212"/>
      <c r="E1" s="212"/>
      <c r="F1" s="212"/>
      <c r="G1" s="212"/>
      <c r="H1" s="212"/>
      <c r="I1" s="212"/>
      <c r="J1" s="212"/>
      <c r="K1"/>
      <c r="L1"/>
      <c r="M1"/>
      <c r="N1"/>
      <c r="O1"/>
      <c r="P1"/>
    </row>
    <row r="2" spans="1:16" ht="19.899999999999999" customHeight="1">
      <c r="A2" s="213" t="s">
        <v>33</v>
      </c>
      <c r="B2" s="212"/>
      <c r="C2" s="212"/>
      <c r="D2" s="212"/>
      <c r="E2" s="212"/>
      <c r="F2" s="212"/>
      <c r="G2" s="212"/>
      <c r="H2" s="212"/>
      <c r="I2" s="212"/>
      <c r="J2" s="212"/>
      <c r="K2"/>
      <c r="L2"/>
      <c r="M2"/>
      <c r="N2"/>
      <c r="O2"/>
      <c r="P2"/>
    </row>
    <row r="3" spans="1:16" ht="18.399999999999999" customHeight="1">
      <c r="A3" s="214" t="s">
        <v>82</v>
      </c>
      <c r="B3" s="215"/>
      <c r="C3" s="215"/>
      <c r="D3" s="215"/>
      <c r="E3" s="215"/>
      <c r="F3" s="215"/>
      <c r="G3" s="215"/>
      <c r="H3" s="215"/>
      <c r="I3" s="215"/>
      <c r="J3" s="215"/>
      <c r="K3"/>
      <c r="L3"/>
      <c r="M3"/>
      <c r="N3"/>
      <c r="O3"/>
      <c r="P3"/>
    </row>
    <row r="4" spans="1:16" s="66" customFormat="1" ht="17.25" customHeight="1">
      <c r="A4" s="65" t="s">
        <v>73</v>
      </c>
      <c r="B4" s="65"/>
      <c r="C4" s="65"/>
      <c r="D4" s="65"/>
      <c r="E4" s="65"/>
      <c r="F4" s="65"/>
      <c r="G4" s="210"/>
      <c r="H4" s="210"/>
      <c r="I4" s="210"/>
      <c r="J4" s="124"/>
    </row>
    <row r="5" spans="1:16" s="21" customFormat="1" ht="22.5" customHeight="1">
      <c r="A5" s="217" t="s">
        <v>15</v>
      </c>
      <c r="B5" s="217"/>
      <c r="C5" s="217"/>
      <c r="D5" s="218"/>
      <c r="E5" s="218"/>
      <c r="F5" s="218"/>
      <c r="G5" s="218"/>
      <c r="H5" s="218"/>
      <c r="I5" s="218"/>
      <c r="J5" s="125"/>
    </row>
    <row r="6" spans="1:16" s="15" customFormat="1" ht="13.5" customHeight="1">
      <c r="A6" s="219"/>
      <c r="B6" s="219"/>
      <c r="C6" s="219"/>
      <c r="D6" s="219"/>
      <c r="E6" s="219"/>
      <c r="F6" s="219"/>
      <c r="G6" s="219"/>
      <c r="H6" s="63"/>
      <c r="I6" s="64"/>
      <c r="J6" s="126"/>
    </row>
    <row r="7" spans="1:16" ht="11.25" customHeight="1">
      <c r="A7" s="220" t="s">
        <v>18</v>
      </c>
      <c r="B7" s="113" t="s">
        <v>19</v>
      </c>
      <c r="C7" s="208" t="s">
        <v>0</v>
      </c>
      <c r="D7" s="208" t="s">
        <v>2</v>
      </c>
      <c r="E7" s="206" t="s">
        <v>1</v>
      </c>
      <c r="F7" s="220" t="s">
        <v>3</v>
      </c>
      <c r="G7" s="216" t="s">
        <v>16</v>
      </c>
      <c r="H7" s="216" t="s">
        <v>17</v>
      </c>
      <c r="I7" s="113" t="s">
        <v>19</v>
      </c>
      <c r="J7" s="216" t="s">
        <v>34</v>
      </c>
      <c r="K7" s="206" t="s">
        <v>78</v>
      </c>
      <c r="L7" s="131" t="s">
        <v>79</v>
      </c>
      <c r="M7" s="206" t="s">
        <v>67</v>
      </c>
    </row>
    <row r="8" spans="1:16" ht="12" customHeight="1">
      <c r="A8" s="207"/>
      <c r="B8" s="114" t="s">
        <v>20</v>
      </c>
      <c r="C8" s="209"/>
      <c r="D8" s="209"/>
      <c r="E8" s="224"/>
      <c r="F8" s="207"/>
      <c r="G8" s="216"/>
      <c r="H8" s="216"/>
      <c r="I8" s="114" t="s">
        <v>76</v>
      </c>
      <c r="J8" s="216"/>
      <c r="K8" s="207"/>
      <c r="L8" s="114" t="s">
        <v>80</v>
      </c>
      <c r="M8" s="207"/>
    </row>
    <row r="9" spans="1:16" s="76" customFormat="1" ht="15.4" customHeight="1">
      <c r="A9" s="86">
        <v>1</v>
      </c>
      <c r="B9" s="86"/>
      <c r="C9" s="88"/>
      <c r="D9" s="88"/>
      <c r="E9" s="87"/>
      <c r="F9" s="120"/>
      <c r="G9" s="121"/>
      <c r="H9" s="121"/>
      <c r="I9" s="122"/>
      <c r="J9" s="87"/>
      <c r="K9" s="132"/>
      <c r="L9" s="132"/>
      <c r="M9" s="132"/>
    </row>
    <row r="10" spans="1:16" s="76" customFormat="1" ht="15.4" customHeight="1">
      <c r="A10" s="86">
        <v>2</v>
      </c>
      <c r="B10" s="86"/>
      <c r="C10" s="88"/>
      <c r="D10" s="88"/>
      <c r="E10" s="87"/>
      <c r="F10" s="120"/>
      <c r="G10" s="121"/>
      <c r="H10" s="121"/>
      <c r="I10" s="122"/>
      <c r="J10" s="87"/>
      <c r="K10" s="132"/>
      <c r="L10" s="132"/>
      <c r="M10" s="132"/>
    </row>
    <row r="11" spans="1:16" s="76" customFormat="1" ht="15.4" customHeight="1">
      <c r="A11" s="86">
        <v>3</v>
      </c>
      <c r="B11" s="86"/>
      <c r="C11" s="88"/>
      <c r="D11" s="88"/>
      <c r="E11" s="87"/>
      <c r="F11" s="120"/>
      <c r="G11" s="121"/>
      <c r="H11" s="121"/>
      <c r="I11" s="122"/>
      <c r="J11" s="87"/>
      <c r="K11" s="132"/>
      <c r="L11" s="132"/>
      <c r="M11" s="132"/>
    </row>
    <row r="12" spans="1:16" s="76" customFormat="1" ht="15.4" customHeight="1">
      <c r="A12" s="86">
        <v>4</v>
      </c>
      <c r="B12" s="86"/>
      <c r="C12" s="88"/>
      <c r="D12" s="88"/>
      <c r="E12" s="87"/>
      <c r="F12" s="120"/>
      <c r="G12" s="121"/>
      <c r="H12" s="121"/>
      <c r="I12" s="122"/>
      <c r="J12" s="87"/>
      <c r="K12" s="132"/>
      <c r="L12" s="132"/>
      <c r="M12" s="132"/>
    </row>
    <row r="13" spans="1:16" s="76" customFormat="1" ht="15.4" customHeight="1">
      <c r="A13" s="86">
        <v>5</v>
      </c>
      <c r="B13" s="86"/>
      <c r="C13" s="88"/>
      <c r="D13" s="88"/>
      <c r="E13" s="87"/>
      <c r="F13" s="120"/>
      <c r="G13" s="121"/>
      <c r="H13" s="121"/>
      <c r="I13" s="122"/>
      <c r="J13" s="87"/>
      <c r="K13" s="132"/>
      <c r="L13" s="132"/>
      <c r="M13" s="132"/>
    </row>
    <row r="14" spans="1:16" s="76" customFormat="1" ht="15.4" customHeight="1">
      <c r="A14" s="86">
        <v>6</v>
      </c>
      <c r="B14" s="86"/>
      <c r="C14" s="88"/>
      <c r="D14" s="88"/>
      <c r="E14" s="87"/>
      <c r="F14" s="120"/>
      <c r="G14" s="121"/>
      <c r="H14" s="121"/>
      <c r="I14" s="122"/>
      <c r="J14" s="87"/>
      <c r="K14" s="132"/>
      <c r="L14" s="132"/>
      <c r="M14" s="132"/>
    </row>
    <row r="15" spans="1:16" s="76" customFormat="1" ht="15.4" customHeight="1">
      <c r="A15" s="86">
        <v>7</v>
      </c>
      <c r="B15" s="86"/>
      <c r="C15" s="88"/>
      <c r="D15" s="88"/>
      <c r="E15" s="87"/>
      <c r="F15" s="120"/>
      <c r="G15" s="121"/>
      <c r="H15" s="121"/>
      <c r="I15" s="122"/>
      <c r="J15" s="87"/>
      <c r="K15" s="132"/>
      <c r="L15" s="132"/>
      <c r="M15" s="132"/>
    </row>
    <row r="16" spans="1:16" s="76" customFormat="1" ht="15.4" customHeight="1">
      <c r="A16" s="86">
        <v>8</v>
      </c>
      <c r="B16" s="86"/>
      <c r="C16" s="88"/>
      <c r="D16" s="88"/>
      <c r="E16" s="87"/>
      <c r="F16" s="120"/>
      <c r="G16" s="121"/>
      <c r="H16" s="121"/>
      <c r="I16" s="122"/>
      <c r="J16" s="87"/>
      <c r="K16" s="132"/>
      <c r="L16" s="132"/>
      <c r="M16" s="132"/>
    </row>
    <row r="17" spans="1:13" s="76" customFormat="1" ht="15.4" customHeight="1">
      <c r="A17" s="86">
        <v>9</v>
      </c>
      <c r="B17" s="86"/>
      <c r="C17" s="88"/>
      <c r="D17" s="88"/>
      <c r="E17" s="87"/>
      <c r="F17" s="120"/>
      <c r="G17" s="121"/>
      <c r="H17" s="121"/>
      <c r="I17" s="122"/>
      <c r="J17" s="87"/>
      <c r="K17" s="132"/>
      <c r="L17" s="132"/>
      <c r="M17" s="132"/>
    </row>
    <row r="18" spans="1:13" s="76" customFormat="1" ht="15.4" customHeight="1">
      <c r="A18" s="86">
        <v>10</v>
      </c>
      <c r="B18" s="86"/>
      <c r="C18" s="88"/>
      <c r="D18" s="88"/>
      <c r="E18" s="87"/>
      <c r="F18" s="120"/>
      <c r="G18" s="121"/>
      <c r="H18" s="121"/>
      <c r="I18" s="122"/>
      <c r="J18" s="87"/>
      <c r="K18" s="132"/>
      <c r="L18" s="132"/>
      <c r="M18" s="132"/>
    </row>
    <row r="19" spans="1:13" s="76" customFormat="1" ht="15.4" customHeight="1">
      <c r="A19" s="86">
        <v>11</v>
      </c>
      <c r="B19" s="86"/>
      <c r="C19" s="88"/>
      <c r="D19" s="88"/>
      <c r="E19" s="87"/>
      <c r="F19" s="120"/>
      <c r="G19" s="121"/>
      <c r="H19" s="121"/>
      <c r="I19" s="122"/>
      <c r="J19" s="87"/>
      <c r="K19" s="132"/>
      <c r="L19" s="132"/>
      <c r="M19" s="132"/>
    </row>
    <row r="20" spans="1:13" s="76" customFormat="1" ht="15.4" customHeight="1">
      <c r="A20" s="86">
        <v>12</v>
      </c>
      <c r="B20" s="86"/>
      <c r="C20" s="88"/>
      <c r="D20" s="88"/>
      <c r="E20" s="87"/>
      <c r="F20" s="120"/>
      <c r="G20" s="121"/>
      <c r="H20" s="121"/>
      <c r="I20" s="122"/>
      <c r="J20" s="87"/>
      <c r="K20" s="132"/>
      <c r="L20" s="132"/>
      <c r="M20" s="132"/>
    </row>
    <row r="21" spans="1:13" s="76" customFormat="1" ht="15.4" customHeight="1">
      <c r="A21" s="86">
        <v>13</v>
      </c>
      <c r="B21" s="86"/>
      <c r="C21" s="88"/>
      <c r="D21" s="88"/>
      <c r="E21" s="87"/>
      <c r="F21" s="120"/>
      <c r="G21" s="121"/>
      <c r="H21" s="121"/>
      <c r="I21" s="122"/>
      <c r="J21" s="87"/>
      <c r="K21" s="132"/>
      <c r="L21" s="132"/>
      <c r="M21" s="132"/>
    </row>
    <row r="22" spans="1:13" s="76" customFormat="1" ht="15.4" customHeight="1">
      <c r="A22" s="86">
        <v>14</v>
      </c>
      <c r="B22" s="86"/>
      <c r="C22" s="88"/>
      <c r="D22" s="88"/>
      <c r="E22" s="87"/>
      <c r="F22" s="120"/>
      <c r="G22" s="121"/>
      <c r="H22" s="121"/>
      <c r="I22" s="122"/>
      <c r="J22" s="87"/>
      <c r="K22" s="132"/>
      <c r="L22" s="132"/>
      <c r="M22" s="132"/>
    </row>
    <row r="23" spans="1:13" s="76" customFormat="1" ht="15.4" customHeight="1">
      <c r="A23" s="86">
        <v>15</v>
      </c>
      <c r="B23" s="86"/>
      <c r="C23" s="88"/>
      <c r="D23" s="88"/>
      <c r="E23" s="87"/>
      <c r="F23" s="120"/>
      <c r="G23" s="121"/>
      <c r="H23" s="121"/>
      <c r="I23" s="122"/>
      <c r="J23" s="87"/>
      <c r="K23" s="132"/>
      <c r="L23" s="132"/>
      <c r="M23" s="132"/>
    </row>
    <row r="24" spans="1:13" s="76" customFormat="1" ht="15.4" customHeight="1">
      <c r="A24" s="86">
        <v>16</v>
      </c>
      <c r="B24" s="86"/>
      <c r="C24" s="88"/>
      <c r="D24" s="88"/>
      <c r="E24" s="87"/>
      <c r="F24" s="120"/>
      <c r="G24" s="121"/>
      <c r="H24" s="121"/>
      <c r="I24" s="122"/>
      <c r="J24" s="87"/>
      <c r="K24" s="132"/>
      <c r="L24" s="132"/>
      <c r="M24" s="132"/>
    </row>
    <row r="25" spans="1:13" s="76" customFormat="1" ht="15.4" customHeight="1">
      <c r="A25" s="86">
        <v>17</v>
      </c>
      <c r="B25" s="86"/>
      <c r="C25" s="88"/>
      <c r="D25" s="88"/>
      <c r="E25" s="87"/>
      <c r="F25" s="120"/>
      <c r="G25" s="121"/>
      <c r="H25" s="121"/>
      <c r="I25" s="122"/>
      <c r="J25" s="87"/>
      <c r="K25" s="132"/>
      <c r="L25" s="132"/>
      <c r="M25" s="132"/>
    </row>
    <row r="26" spans="1:13" s="76" customFormat="1" ht="15.4" customHeight="1">
      <c r="A26" s="86">
        <v>18</v>
      </c>
      <c r="B26" s="86"/>
      <c r="C26" s="88"/>
      <c r="D26" s="88"/>
      <c r="E26" s="87"/>
      <c r="F26" s="120"/>
      <c r="G26" s="121"/>
      <c r="H26" s="121"/>
      <c r="I26" s="122"/>
      <c r="J26" s="87"/>
      <c r="K26" s="132"/>
      <c r="L26" s="132"/>
      <c r="M26" s="132"/>
    </row>
    <row r="27" spans="1:13" s="76" customFormat="1" ht="15.4" customHeight="1">
      <c r="A27" s="86">
        <v>19</v>
      </c>
      <c r="B27" s="86"/>
      <c r="C27" s="88"/>
      <c r="D27" s="88"/>
      <c r="E27" s="87"/>
      <c r="F27" s="120"/>
      <c r="G27" s="121"/>
      <c r="H27" s="121"/>
      <c r="I27" s="122"/>
      <c r="J27" s="87"/>
      <c r="K27" s="132"/>
      <c r="L27" s="132"/>
      <c r="M27" s="132"/>
    </row>
    <row r="28" spans="1:13" s="76" customFormat="1" ht="15.4" customHeight="1">
      <c r="A28" s="86">
        <v>20</v>
      </c>
      <c r="B28" s="86"/>
      <c r="C28" s="88"/>
      <c r="D28" s="88"/>
      <c r="E28" s="87"/>
      <c r="F28" s="120"/>
      <c r="G28" s="121"/>
      <c r="H28" s="121"/>
      <c r="I28" s="122"/>
      <c r="J28" s="87"/>
      <c r="K28" s="132"/>
      <c r="L28" s="132"/>
      <c r="M28" s="132"/>
    </row>
    <row r="29" spans="1:13" s="76" customFormat="1" ht="15.4" customHeight="1">
      <c r="A29" s="86">
        <v>21</v>
      </c>
      <c r="B29" s="86"/>
      <c r="C29" s="88"/>
      <c r="D29" s="88"/>
      <c r="E29" s="87"/>
      <c r="F29" s="120"/>
      <c r="G29" s="121"/>
      <c r="H29" s="121"/>
      <c r="I29" s="122"/>
      <c r="J29" s="87"/>
      <c r="K29" s="132"/>
      <c r="L29" s="132"/>
      <c r="M29" s="132"/>
    </row>
    <row r="30" spans="1:13" s="76" customFormat="1" ht="15.4" customHeight="1">
      <c r="A30" s="86">
        <v>22</v>
      </c>
      <c r="B30" s="86"/>
      <c r="C30" s="88"/>
      <c r="D30" s="88"/>
      <c r="E30" s="87"/>
      <c r="F30" s="120"/>
      <c r="G30" s="121"/>
      <c r="H30" s="121"/>
      <c r="I30" s="122"/>
      <c r="J30" s="87"/>
      <c r="K30" s="132"/>
      <c r="L30" s="132"/>
      <c r="M30" s="132"/>
    </row>
    <row r="31" spans="1:13" s="76" customFormat="1" ht="15.4" customHeight="1">
      <c r="A31" s="86">
        <v>23</v>
      </c>
      <c r="B31" s="86"/>
      <c r="C31" s="88"/>
      <c r="D31" s="88"/>
      <c r="E31" s="87"/>
      <c r="F31" s="120"/>
      <c r="G31" s="121"/>
      <c r="H31" s="121"/>
      <c r="I31" s="122"/>
      <c r="J31" s="87"/>
      <c r="K31" s="132"/>
      <c r="L31" s="132"/>
      <c r="M31" s="132"/>
    </row>
    <row r="32" spans="1:13" s="76" customFormat="1" ht="15.4" customHeight="1">
      <c r="A32" s="86">
        <v>24</v>
      </c>
      <c r="B32" s="86"/>
      <c r="C32" s="88"/>
      <c r="D32" s="88"/>
      <c r="E32" s="87"/>
      <c r="F32" s="120"/>
      <c r="G32" s="121"/>
      <c r="H32" s="121"/>
      <c r="I32" s="122"/>
      <c r="J32" s="87"/>
      <c r="K32" s="132"/>
      <c r="L32" s="132"/>
      <c r="M32" s="132"/>
    </row>
    <row r="33" spans="1:13" s="76" customFormat="1" ht="15.4" customHeight="1">
      <c r="A33" s="86">
        <v>25</v>
      </c>
      <c r="B33" s="86"/>
      <c r="C33" s="88"/>
      <c r="D33" s="88"/>
      <c r="E33" s="87"/>
      <c r="F33" s="120"/>
      <c r="G33" s="121"/>
      <c r="H33" s="121"/>
      <c r="I33" s="122"/>
      <c r="J33" s="87"/>
      <c r="K33" s="132"/>
      <c r="L33" s="132"/>
      <c r="M33" s="132"/>
    </row>
    <row r="34" spans="1:13" s="76" customFormat="1" ht="15.4" customHeight="1">
      <c r="A34" s="86">
        <v>26</v>
      </c>
      <c r="B34" s="86"/>
      <c r="C34" s="88"/>
      <c r="D34" s="88"/>
      <c r="E34" s="87"/>
      <c r="F34" s="120"/>
      <c r="G34" s="121"/>
      <c r="H34" s="121"/>
      <c r="I34" s="122"/>
      <c r="J34" s="87"/>
      <c r="K34" s="132"/>
      <c r="L34" s="132"/>
      <c r="M34" s="132"/>
    </row>
    <row r="35" spans="1:13" s="76" customFormat="1" ht="15.4" customHeight="1">
      <c r="A35" s="86">
        <v>27</v>
      </c>
      <c r="B35" s="86"/>
      <c r="C35" s="88"/>
      <c r="D35" s="88"/>
      <c r="E35" s="87"/>
      <c r="F35" s="120"/>
      <c r="G35" s="121"/>
      <c r="H35" s="121"/>
      <c r="I35" s="122"/>
      <c r="J35" s="87"/>
      <c r="K35" s="132"/>
      <c r="L35" s="132"/>
      <c r="M35" s="132"/>
    </row>
    <row r="36" spans="1:13" s="76" customFormat="1" ht="15.4" customHeight="1">
      <c r="A36" s="86">
        <v>28</v>
      </c>
      <c r="B36" s="86"/>
      <c r="C36" s="88"/>
      <c r="D36" s="88"/>
      <c r="E36" s="87"/>
      <c r="F36" s="120"/>
      <c r="G36" s="121"/>
      <c r="H36" s="121"/>
      <c r="I36" s="122"/>
      <c r="J36" s="87"/>
      <c r="K36" s="132"/>
      <c r="L36" s="132"/>
      <c r="M36" s="132"/>
    </row>
    <row r="37" spans="1:13" s="76" customFormat="1" ht="15.4" customHeight="1">
      <c r="A37" s="86">
        <v>29</v>
      </c>
      <c r="B37" s="86"/>
      <c r="C37" s="88"/>
      <c r="D37" s="88"/>
      <c r="E37" s="87"/>
      <c r="F37" s="120"/>
      <c r="G37" s="121"/>
      <c r="H37" s="121"/>
      <c r="I37" s="122"/>
      <c r="J37" s="87"/>
      <c r="K37" s="132"/>
      <c r="L37" s="132"/>
      <c r="M37" s="132"/>
    </row>
    <row r="38" spans="1:13" s="76" customFormat="1" ht="15.4" customHeight="1">
      <c r="A38" s="86">
        <v>30</v>
      </c>
      <c r="B38" s="86"/>
      <c r="C38" s="88"/>
      <c r="D38" s="88"/>
      <c r="E38" s="87"/>
      <c r="F38" s="120"/>
      <c r="G38" s="121"/>
      <c r="H38" s="121"/>
      <c r="I38" s="122"/>
      <c r="J38" s="87"/>
      <c r="K38" s="132"/>
      <c r="L38" s="132"/>
      <c r="M38" s="132"/>
    </row>
    <row r="39" spans="1:13" s="76" customFormat="1" ht="15.4" customHeight="1">
      <c r="A39" s="86">
        <v>31</v>
      </c>
      <c r="B39" s="86"/>
      <c r="C39" s="88"/>
      <c r="D39" s="88"/>
      <c r="E39" s="87"/>
      <c r="F39" s="120"/>
      <c r="G39" s="121"/>
      <c r="H39" s="121"/>
      <c r="I39" s="122"/>
      <c r="J39" s="87"/>
      <c r="K39" s="132"/>
      <c r="L39" s="132"/>
      <c r="M39" s="132"/>
    </row>
    <row r="40" spans="1:13" s="76" customFormat="1" ht="15.4" customHeight="1">
      <c r="A40" s="86">
        <v>32</v>
      </c>
      <c r="B40" s="86"/>
      <c r="C40" s="88"/>
      <c r="D40" s="88"/>
      <c r="E40" s="87"/>
      <c r="F40" s="120"/>
      <c r="G40" s="121"/>
      <c r="H40" s="121"/>
      <c r="I40" s="122"/>
      <c r="J40" s="87"/>
      <c r="K40" s="132"/>
      <c r="L40" s="132"/>
      <c r="M40" s="132"/>
    </row>
    <row r="41" spans="1:13" s="76" customFormat="1" ht="15.4" customHeight="1">
      <c r="A41" s="86">
        <v>33</v>
      </c>
      <c r="B41" s="86"/>
      <c r="C41" s="88"/>
      <c r="D41" s="88"/>
      <c r="E41" s="87"/>
      <c r="F41" s="123"/>
      <c r="G41" s="121"/>
      <c r="H41" s="121"/>
      <c r="I41" s="122"/>
      <c r="J41" s="87"/>
      <c r="K41" s="132"/>
      <c r="L41" s="132"/>
      <c r="M41" s="132"/>
    </row>
    <row r="42" spans="1:13" s="76" customFormat="1" ht="15.4" customHeight="1">
      <c r="A42" s="86">
        <v>34</v>
      </c>
      <c r="B42" s="86"/>
      <c r="C42" s="88"/>
      <c r="D42" s="88"/>
      <c r="E42" s="87"/>
      <c r="F42" s="120"/>
      <c r="G42" s="121"/>
      <c r="H42" s="121"/>
      <c r="I42" s="122"/>
      <c r="J42" s="87"/>
      <c r="K42" s="132"/>
      <c r="L42" s="132"/>
      <c r="M42" s="132"/>
    </row>
    <row r="43" spans="1:13" s="76" customFormat="1" ht="15.4" customHeight="1">
      <c r="A43" s="86">
        <v>35</v>
      </c>
      <c r="B43" s="86"/>
      <c r="C43" s="88"/>
      <c r="D43" s="88"/>
      <c r="E43" s="87"/>
      <c r="F43" s="120"/>
      <c r="G43" s="121"/>
      <c r="H43" s="121"/>
      <c r="I43" s="122"/>
      <c r="J43" s="87"/>
      <c r="K43" s="132"/>
      <c r="L43" s="132"/>
      <c r="M43" s="132"/>
    </row>
    <row r="44" spans="1:13" s="76" customFormat="1" ht="15.4" customHeight="1">
      <c r="A44" s="86">
        <v>36</v>
      </c>
      <c r="B44" s="86"/>
      <c r="C44" s="88"/>
      <c r="D44" s="88"/>
      <c r="E44" s="87"/>
      <c r="F44" s="123"/>
      <c r="G44" s="121"/>
      <c r="H44" s="121"/>
      <c r="I44" s="122"/>
      <c r="J44" s="87"/>
      <c r="K44" s="132"/>
      <c r="L44" s="132"/>
      <c r="M44" s="132"/>
    </row>
    <row r="45" spans="1:13" s="76" customFormat="1" ht="15.4" customHeight="1">
      <c r="A45" s="86">
        <v>37</v>
      </c>
      <c r="B45" s="86"/>
      <c r="C45" s="88"/>
      <c r="D45" s="88"/>
      <c r="E45" s="87"/>
      <c r="F45" s="120"/>
      <c r="G45" s="121"/>
      <c r="H45" s="121"/>
      <c r="I45" s="122"/>
      <c r="J45" s="87"/>
      <c r="K45" s="132"/>
      <c r="L45" s="132"/>
      <c r="M45" s="132"/>
    </row>
    <row r="46" spans="1:13" s="76" customFormat="1" ht="15.4" customHeight="1">
      <c r="A46" s="86">
        <v>38</v>
      </c>
      <c r="B46" s="86"/>
      <c r="C46" s="88"/>
      <c r="D46" s="88"/>
      <c r="E46" s="87"/>
      <c r="F46" s="120"/>
      <c r="G46" s="121"/>
      <c r="H46" s="121"/>
      <c r="I46" s="122"/>
      <c r="J46" s="87"/>
      <c r="K46" s="132"/>
      <c r="L46" s="132"/>
      <c r="M46" s="132"/>
    </row>
    <row r="47" spans="1:13" s="76" customFormat="1" ht="15.4" customHeight="1">
      <c r="A47" s="86">
        <v>39</v>
      </c>
      <c r="B47" s="86"/>
      <c r="C47" s="88"/>
      <c r="D47" s="88"/>
      <c r="E47" s="87"/>
      <c r="F47" s="120"/>
      <c r="G47" s="121"/>
      <c r="H47" s="121"/>
      <c r="I47" s="122"/>
      <c r="J47" s="87"/>
      <c r="K47" s="132"/>
      <c r="L47" s="132"/>
      <c r="M47" s="132"/>
    </row>
    <row r="48" spans="1:13" s="76" customFormat="1" ht="15.4" customHeight="1">
      <c r="A48" s="86">
        <v>40</v>
      </c>
      <c r="B48" s="86"/>
      <c r="C48" s="88"/>
      <c r="D48" s="88"/>
      <c r="E48" s="87"/>
      <c r="F48" s="123"/>
      <c r="G48" s="121"/>
      <c r="H48" s="121"/>
      <c r="I48" s="122"/>
      <c r="J48" s="87"/>
      <c r="K48" s="132"/>
      <c r="L48" s="132"/>
      <c r="M48" s="132"/>
    </row>
    <row r="49" spans="1:13" s="76" customFormat="1" ht="15.4" customHeight="1">
      <c r="A49" s="86">
        <v>41</v>
      </c>
      <c r="B49" s="86"/>
      <c r="C49" s="88"/>
      <c r="D49" s="88"/>
      <c r="E49" s="87"/>
      <c r="F49" s="123"/>
      <c r="G49" s="121"/>
      <c r="H49" s="121"/>
      <c r="I49" s="122"/>
      <c r="J49" s="87"/>
      <c r="K49" s="132"/>
      <c r="L49" s="132"/>
      <c r="M49" s="132"/>
    </row>
    <row r="50" spans="1:13" s="76" customFormat="1" ht="15.4" customHeight="1">
      <c r="A50" s="86">
        <v>42</v>
      </c>
      <c r="B50" s="86"/>
      <c r="C50" s="88"/>
      <c r="D50" s="88"/>
      <c r="E50" s="87"/>
      <c r="F50" s="123"/>
      <c r="G50" s="121"/>
      <c r="H50" s="121"/>
      <c r="I50" s="122"/>
      <c r="J50" s="87"/>
      <c r="K50" s="132"/>
      <c r="L50" s="132"/>
      <c r="M50" s="132"/>
    </row>
    <row r="51" spans="1:13" s="76" customFormat="1" ht="15.4" customHeight="1">
      <c r="A51" s="86">
        <v>43</v>
      </c>
      <c r="B51" s="86"/>
      <c r="C51" s="88"/>
      <c r="D51" s="88"/>
      <c r="E51" s="87"/>
      <c r="F51" s="120"/>
      <c r="G51" s="121"/>
      <c r="H51" s="121"/>
      <c r="I51" s="122"/>
      <c r="J51" s="87"/>
      <c r="K51" s="132"/>
      <c r="L51" s="132"/>
      <c r="M51" s="132"/>
    </row>
    <row r="52" spans="1:13" s="76" customFormat="1" ht="15.4" customHeight="1">
      <c r="A52" s="86">
        <v>44</v>
      </c>
      <c r="B52" s="86"/>
      <c r="C52" s="88"/>
      <c r="D52" s="88"/>
      <c r="E52" s="87"/>
      <c r="F52" s="120"/>
      <c r="G52" s="121"/>
      <c r="H52" s="121"/>
      <c r="I52" s="122"/>
      <c r="J52" s="87"/>
      <c r="K52" s="132"/>
      <c r="L52" s="132"/>
      <c r="M52" s="132"/>
    </row>
    <row r="53" spans="1:13" s="76" customFormat="1" ht="15.4" customHeight="1">
      <c r="A53" s="86">
        <v>45</v>
      </c>
      <c r="B53" s="86"/>
      <c r="C53" s="88"/>
      <c r="D53" s="88"/>
      <c r="E53" s="87"/>
      <c r="F53" s="120"/>
      <c r="G53" s="121"/>
      <c r="H53" s="121"/>
      <c r="I53" s="122"/>
      <c r="J53" s="87"/>
      <c r="K53" s="132"/>
      <c r="L53" s="132"/>
      <c r="M53" s="132"/>
    </row>
    <row r="54" spans="1:13" s="76" customFormat="1" ht="15.4" customHeight="1">
      <c r="A54" s="86">
        <v>46</v>
      </c>
      <c r="B54" s="86"/>
      <c r="C54" s="88"/>
      <c r="D54" s="88"/>
      <c r="E54" s="87"/>
      <c r="F54" s="120"/>
      <c r="G54" s="121"/>
      <c r="H54" s="121"/>
      <c r="I54" s="122"/>
      <c r="J54" s="87"/>
      <c r="K54" s="132"/>
      <c r="L54" s="132"/>
      <c r="M54" s="132"/>
    </row>
    <row r="55" spans="1:13" s="76" customFormat="1" ht="15.4" customHeight="1">
      <c r="A55" s="86">
        <v>47</v>
      </c>
      <c r="B55" s="86"/>
      <c r="C55" s="88"/>
      <c r="D55" s="88"/>
      <c r="E55" s="87"/>
      <c r="F55" s="123"/>
      <c r="G55" s="121"/>
      <c r="H55" s="121"/>
      <c r="I55" s="122"/>
      <c r="J55" s="87"/>
      <c r="K55" s="132"/>
      <c r="L55" s="132"/>
      <c r="M55" s="132"/>
    </row>
    <row r="56" spans="1:13" s="76" customFormat="1" ht="15.4" customHeight="1">
      <c r="A56" s="86">
        <v>48</v>
      </c>
      <c r="B56" s="86"/>
      <c r="C56" s="88"/>
      <c r="D56" s="88"/>
      <c r="E56" s="87"/>
      <c r="F56" s="120"/>
      <c r="G56" s="121"/>
      <c r="H56" s="121"/>
      <c r="I56" s="122"/>
      <c r="J56" s="87"/>
      <c r="K56" s="132"/>
      <c r="L56" s="132"/>
      <c r="M56" s="132"/>
    </row>
    <row r="57" spans="1:13" s="76" customFormat="1" ht="15.4" customHeight="1">
      <c r="A57" s="86">
        <v>49</v>
      </c>
      <c r="B57" s="86"/>
      <c r="C57" s="88"/>
      <c r="D57" s="88"/>
      <c r="E57" s="87"/>
      <c r="F57" s="120"/>
      <c r="G57" s="121"/>
      <c r="H57" s="121"/>
      <c r="I57" s="122"/>
      <c r="J57" s="87"/>
      <c r="K57" s="132"/>
      <c r="L57" s="132"/>
      <c r="M57" s="132"/>
    </row>
    <row r="58" spans="1:13" s="76" customFormat="1" ht="15.4" customHeight="1">
      <c r="A58" s="86">
        <v>50</v>
      </c>
      <c r="B58" s="86"/>
      <c r="C58" s="88"/>
      <c r="D58" s="88"/>
      <c r="E58" s="87"/>
      <c r="F58" s="120"/>
      <c r="G58" s="121"/>
      <c r="H58" s="121"/>
      <c r="I58" s="122"/>
      <c r="J58" s="87"/>
      <c r="K58" s="132"/>
      <c r="L58" s="132"/>
      <c r="M58" s="132"/>
    </row>
    <row r="59" spans="1:13" s="76" customFormat="1" ht="15.4" customHeight="1">
      <c r="A59" s="86">
        <v>51</v>
      </c>
      <c r="B59" s="86"/>
      <c r="C59" s="88"/>
      <c r="D59" s="88"/>
      <c r="E59" s="87"/>
      <c r="F59" s="120"/>
      <c r="G59" s="121"/>
      <c r="H59" s="121"/>
      <c r="I59" s="122"/>
      <c r="J59" s="87"/>
      <c r="K59" s="132"/>
      <c r="L59" s="132"/>
      <c r="M59" s="132"/>
    </row>
    <row r="60" spans="1:13" s="76" customFormat="1" ht="15.4" customHeight="1">
      <c r="A60" s="86">
        <v>52</v>
      </c>
      <c r="B60" s="86"/>
      <c r="C60" s="88"/>
      <c r="D60" s="88"/>
      <c r="E60" s="87"/>
      <c r="F60" s="123"/>
      <c r="G60" s="121"/>
      <c r="H60" s="121"/>
      <c r="I60" s="122"/>
      <c r="J60" s="87"/>
      <c r="K60" s="132"/>
      <c r="L60" s="132"/>
      <c r="M60" s="132"/>
    </row>
    <row r="61" spans="1:13" s="76" customFormat="1" ht="15.4" customHeight="1">
      <c r="A61" s="86">
        <v>53</v>
      </c>
      <c r="B61" s="86"/>
      <c r="C61" s="88"/>
      <c r="D61" s="88"/>
      <c r="E61" s="87"/>
      <c r="F61" s="120"/>
      <c r="G61" s="121"/>
      <c r="H61" s="121"/>
      <c r="I61" s="122"/>
      <c r="J61" s="87"/>
      <c r="K61" s="132"/>
      <c r="L61" s="132"/>
      <c r="M61" s="132"/>
    </row>
    <row r="62" spans="1:13" s="76" customFormat="1" ht="15.4" customHeight="1">
      <c r="A62" s="86">
        <v>54</v>
      </c>
      <c r="B62" s="86"/>
      <c r="C62" s="88"/>
      <c r="D62" s="88"/>
      <c r="E62" s="87"/>
      <c r="F62" s="123"/>
      <c r="G62" s="121"/>
      <c r="H62" s="121"/>
      <c r="I62" s="122"/>
      <c r="J62" s="87"/>
      <c r="K62" s="132"/>
      <c r="L62" s="132"/>
      <c r="M62" s="132"/>
    </row>
    <row r="63" spans="1:13" s="76" customFormat="1" ht="15.4" customHeight="1">
      <c r="A63" s="86">
        <v>55</v>
      </c>
      <c r="B63" s="86"/>
      <c r="C63" s="88"/>
      <c r="D63" s="88"/>
      <c r="E63" s="87"/>
      <c r="F63" s="123"/>
      <c r="G63" s="121"/>
      <c r="H63" s="121"/>
      <c r="I63" s="122"/>
      <c r="J63" s="87"/>
      <c r="K63" s="132"/>
      <c r="L63" s="132"/>
      <c r="M63" s="132"/>
    </row>
    <row r="64" spans="1:13" s="76" customFormat="1" ht="15.4" customHeight="1">
      <c r="A64" s="86">
        <v>56</v>
      </c>
      <c r="B64" s="86"/>
      <c r="C64" s="88"/>
      <c r="D64" s="88"/>
      <c r="E64" s="87"/>
      <c r="F64" s="120"/>
      <c r="G64" s="121"/>
      <c r="H64" s="121"/>
      <c r="I64" s="122"/>
      <c r="J64" s="87"/>
      <c r="K64" s="132"/>
      <c r="L64" s="132"/>
      <c r="M64" s="132"/>
    </row>
    <row r="65" spans="1:13" s="76" customFormat="1" ht="15.4" customHeight="1">
      <c r="A65" s="86">
        <v>57</v>
      </c>
      <c r="B65" s="86"/>
      <c r="C65" s="88"/>
      <c r="D65" s="88"/>
      <c r="E65" s="87"/>
      <c r="F65" s="120"/>
      <c r="G65" s="121"/>
      <c r="H65" s="121"/>
      <c r="I65" s="122"/>
      <c r="J65" s="87"/>
      <c r="K65" s="132"/>
      <c r="L65" s="132"/>
      <c r="M65" s="132"/>
    </row>
    <row r="66" spans="1:13" s="76" customFormat="1" ht="15.4" customHeight="1">
      <c r="A66" s="86">
        <v>58</v>
      </c>
      <c r="B66" s="86"/>
      <c r="C66" s="88"/>
      <c r="D66" s="88"/>
      <c r="E66" s="87"/>
      <c r="F66" s="120"/>
      <c r="G66" s="121"/>
      <c r="H66" s="121"/>
      <c r="I66" s="122"/>
      <c r="J66" s="87"/>
      <c r="K66" s="132"/>
      <c r="L66" s="132"/>
      <c r="M66" s="132"/>
    </row>
    <row r="67" spans="1:13" s="76" customFormat="1" ht="15.4" customHeight="1">
      <c r="A67" s="86">
        <v>59</v>
      </c>
      <c r="B67" s="86"/>
      <c r="C67" s="88"/>
      <c r="D67" s="88"/>
      <c r="E67" s="87"/>
      <c r="F67" s="120"/>
      <c r="G67" s="121"/>
      <c r="H67" s="121"/>
      <c r="I67" s="122"/>
      <c r="J67" s="87"/>
      <c r="K67" s="132"/>
      <c r="L67" s="132"/>
      <c r="M67" s="132"/>
    </row>
    <row r="68" spans="1:13" s="76" customFormat="1" ht="15.4" customHeight="1">
      <c r="A68" s="86">
        <v>60</v>
      </c>
      <c r="B68" s="86"/>
      <c r="C68" s="88"/>
      <c r="D68" s="88"/>
      <c r="E68" s="87"/>
      <c r="F68" s="123"/>
      <c r="G68" s="121"/>
      <c r="H68" s="121"/>
      <c r="I68" s="122"/>
      <c r="J68" s="87"/>
      <c r="K68" s="132"/>
      <c r="L68" s="132"/>
      <c r="M68" s="132"/>
    </row>
    <row r="69" spans="1:13" s="76" customFormat="1" ht="15.4" customHeight="1">
      <c r="A69" s="86">
        <v>61</v>
      </c>
      <c r="B69" s="86"/>
      <c r="C69" s="88"/>
      <c r="D69" s="88"/>
      <c r="E69" s="87"/>
      <c r="F69" s="120"/>
      <c r="G69" s="121"/>
      <c r="H69" s="121"/>
      <c r="I69" s="122"/>
      <c r="J69" s="87"/>
      <c r="K69" s="132"/>
      <c r="L69" s="132"/>
      <c r="M69" s="132"/>
    </row>
    <row r="70" spans="1:13" s="76" customFormat="1" ht="15.4" customHeight="1">
      <c r="A70" s="86">
        <v>62</v>
      </c>
      <c r="B70" s="86"/>
      <c r="C70" s="88"/>
      <c r="D70" s="88"/>
      <c r="E70" s="87"/>
      <c r="F70" s="120"/>
      <c r="G70" s="121"/>
      <c r="H70" s="121"/>
      <c r="I70" s="122"/>
      <c r="J70" s="87"/>
      <c r="K70" s="132"/>
      <c r="L70" s="132"/>
      <c r="M70" s="132"/>
    </row>
    <row r="71" spans="1:13" s="76" customFormat="1" ht="15.4" customHeight="1">
      <c r="A71" s="86">
        <v>63</v>
      </c>
      <c r="B71" s="86"/>
      <c r="C71" s="88"/>
      <c r="D71" s="88"/>
      <c r="E71" s="87"/>
      <c r="F71" s="120"/>
      <c r="G71" s="121"/>
      <c r="H71" s="121"/>
      <c r="I71" s="122"/>
      <c r="J71" s="87"/>
      <c r="K71" s="132"/>
      <c r="L71" s="132"/>
      <c r="M71" s="132"/>
    </row>
    <row r="72" spans="1:13" s="76" customFormat="1" ht="15.4" customHeight="1">
      <c r="A72" s="86">
        <v>64</v>
      </c>
      <c r="B72" s="86"/>
      <c r="C72" s="88"/>
      <c r="D72" s="88"/>
      <c r="E72" s="87"/>
      <c r="F72" s="123"/>
      <c r="G72" s="121"/>
      <c r="H72" s="121"/>
      <c r="I72" s="122"/>
      <c r="J72" s="87"/>
      <c r="K72" s="132"/>
      <c r="L72" s="132"/>
      <c r="M72" s="132"/>
    </row>
    <row r="73" spans="1:13" s="76" customFormat="1" ht="15.4" customHeight="1">
      <c r="A73" s="86">
        <v>65</v>
      </c>
      <c r="B73" s="86"/>
      <c r="C73" s="88"/>
      <c r="D73" s="88"/>
      <c r="E73" s="87"/>
      <c r="F73" s="120"/>
      <c r="G73" s="121"/>
      <c r="H73" s="121"/>
      <c r="I73" s="122"/>
      <c r="J73" s="87"/>
      <c r="K73" s="132"/>
      <c r="L73" s="132"/>
      <c r="M73" s="132"/>
    </row>
    <row r="74" spans="1:13" s="76" customFormat="1" ht="15.4" customHeight="1">
      <c r="A74" s="86">
        <v>66</v>
      </c>
      <c r="B74" s="86"/>
      <c r="C74" s="88"/>
      <c r="D74" s="88"/>
      <c r="E74" s="87"/>
      <c r="F74" s="120"/>
      <c r="G74" s="121"/>
      <c r="H74" s="121"/>
      <c r="I74" s="122"/>
      <c r="J74" s="87"/>
      <c r="K74" s="132"/>
      <c r="L74" s="132"/>
      <c r="M74" s="132"/>
    </row>
    <row r="75" spans="1:13" s="76" customFormat="1" ht="15.4" customHeight="1">
      <c r="A75" s="86">
        <v>67</v>
      </c>
      <c r="B75" s="86"/>
      <c r="C75" s="88"/>
      <c r="D75" s="88"/>
      <c r="E75" s="87"/>
      <c r="F75" s="123"/>
      <c r="G75" s="121"/>
      <c r="H75" s="121"/>
      <c r="I75" s="122"/>
      <c r="J75" s="87"/>
      <c r="K75" s="132"/>
      <c r="L75" s="132"/>
      <c r="M75" s="132"/>
    </row>
    <row r="76" spans="1:13" s="76" customFormat="1" ht="15.4" customHeight="1">
      <c r="A76" s="86">
        <v>68</v>
      </c>
      <c r="B76" s="86"/>
      <c r="C76" s="88"/>
      <c r="D76" s="88"/>
      <c r="E76" s="87"/>
      <c r="F76" s="123"/>
      <c r="G76" s="121"/>
      <c r="H76" s="121"/>
      <c r="I76" s="122"/>
      <c r="J76" s="87"/>
      <c r="K76" s="132"/>
      <c r="L76" s="132"/>
      <c r="M76" s="132"/>
    </row>
    <row r="77" spans="1:13" s="76" customFormat="1" ht="15.4" customHeight="1">
      <c r="A77" s="86">
        <v>69</v>
      </c>
      <c r="B77" s="86"/>
      <c r="C77" s="88"/>
      <c r="D77" s="88"/>
      <c r="E77" s="87"/>
      <c r="F77" s="120"/>
      <c r="G77" s="121"/>
      <c r="H77" s="121"/>
      <c r="I77" s="122"/>
      <c r="J77" s="87"/>
      <c r="K77" s="132"/>
      <c r="L77" s="132"/>
      <c r="M77" s="132"/>
    </row>
    <row r="78" spans="1:13" s="76" customFormat="1" ht="15.4" customHeight="1">
      <c r="A78" s="86">
        <v>70</v>
      </c>
      <c r="B78" s="86"/>
      <c r="C78" s="88"/>
      <c r="D78" s="88"/>
      <c r="E78" s="87"/>
      <c r="F78" s="123"/>
      <c r="G78" s="121"/>
      <c r="H78" s="121"/>
      <c r="I78" s="122"/>
      <c r="J78" s="87"/>
      <c r="K78" s="132"/>
      <c r="L78" s="132"/>
      <c r="M78" s="132"/>
    </row>
    <row r="79" spans="1:13" s="76" customFormat="1" ht="15.4" customHeight="1">
      <c r="A79" s="86">
        <v>71</v>
      </c>
      <c r="B79" s="86"/>
      <c r="C79" s="88"/>
      <c r="D79" s="88"/>
      <c r="E79" s="87"/>
      <c r="F79" s="120"/>
      <c r="G79" s="121"/>
      <c r="H79" s="121"/>
      <c r="I79" s="122"/>
      <c r="J79" s="87"/>
      <c r="K79" s="132"/>
      <c r="L79" s="132"/>
      <c r="M79" s="132"/>
    </row>
    <row r="80" spans="1:13" s="76" customFormat="1" ht="15.4" customHeight="1">
      <c r="A80" s="86">
        <v>72</v>
      </c>
      <c r="B80" s="86"/>
      <c r="C80" s="88"/>
      <c r="D80" s="88"/>
      <c r="E80" s="87"/>
      <c r="F80" s="120"/>
      <c r="G80" s="121"/>
      <c r="H80" s="121"/>
      <c r="I80" s="122"/>
      <c r="J80" s="87"/>
      <c r="K80" s="132"/>
      <c r="L80" s="132"/>
      <c r="M80" s="132"/>
    </row>
    <row r="81" spans="1:13" s="76" customFormat="1" ht="15.4" customHeight="1">
      <c r="A81" s="86">
        <v>73</v>
      </c>
      <c r="B81" s="86"/>
      <c r="C81" s="88"/>
      <c r="D81" s="88"/>
      <c r="E81" s="87"/>
      <c r="F81" s="120"/>
      <c r="G81" s="121"/>
      <c r="H81" s="121"/>
      <c r="I81" s="122"/>
      <c r="J81" s="87"/>
      <c r="K81" s="132"/>
      <c r="L81" s="132"/>
      <c r="M81" s="132"/>
    </row>
    <row r="82" spans="1:13" s="76" customFormat="1" ht="15.4" customHeight="1">
      <c r="A82" s="86">
        <v>74</v>
      </c>
      <c r="B82" s="86"/>
      <c r="C82" s="88"/>
      <c r="D82" s="88"/>
      <c r="E82" s="87"/>
      <c r="F82" s="123"/>
      <c r="G82" s="121"/>
      <c r="H82" s="121"/>
      <c r="I82" s="122"/>
      <c r="J82" s="87"/>
      <c r="K82" s="132"/>
      <c r="L82" s="132"/>
      <c r="M82" s="132"/>
    </row>
    <row r="83" spans="1:13" s="76" customFormat="1" ht="15.4" customHeight="1">
      <c r="A83" s="86">
        <v>75</v>
      </c>
      <c r="B83" s="86"/>
      <c r="C83" s="88"/>
      <c r="D83" s="88"/>
      <c r="E83" s="87"/>
      <c r="F83" s="120"/>
      <c r="G83" s="121"/>
      <c r="H83" s="121"/>
      <c r="I83" s="122"/>
      <c r="J83" s="87"/>
      <c r="K83" s="132"/>
      <c r="L83" s="132"/>
      <c r="M83" s="132"/>
    </row>
    <row r="84" spans="1:13" s="76" customFormat="1" ht="15.4" customHeight="1">
      <c r="A84" s="86">
        <v>76</v>
      </c>
      <c r="B84" s="86"/>
      <c r="C84" s="88"/>
      <c r="D84" s="88"/>
      <c r="E84" s="87"/>
      <c r="F84" s="123"/>
      <c r="G84" s="121"/>
      <c r="H84" s="121"/>
      <c r="I84" s="122"/>
      <c r="J84" s="87"/>
      <c r="K84" s="132"/>
      <c r="L84" s="132"/>
      <c r="M84" s="132"/>
    </row>
    <row r="85" spans="1:13" s="76" customFormat="1" ht="15.4" customHeight="1">
      <c r="A85" s="86">
        <v>77</v>
      </c>
      <c r="B85" s="86"/>
      <c r="C85" s="88"/>
      <c r="D85" s="88"/>
      <c r="E85" s="87"/>
      <c r="F85" s="120"/>
      <c r="G85" s="121"/>
      <c r="H85" s="121"/>
      <c r="I85" s="122"/>
      <c r="J85" s="87"/>
      <c r="K85" s="132"/>
      <c r="L85" s="132"/>
      <c r="M85" s="132"/>
    </row>
    <row r="86" spans="1:13" s="76" customFormat="1" ht="15.4" customHeight="1">
      <c r="A86" s="86">
        <v>78</v>
      </c>
      <c r="B86" s="86"/>
      <c r="C86" s="88"/>
      <c r="D86" s="88"/>
      <c r="E86" s="87"/>
      <c r="F86" s="120"/>
      <c r="G86" s="121"/>
      <c r="H86" s="121"/>
      <c r="I86" s="122"/>
      <c r="J86" s="87"/>
      <c r="K86" s="132"/>
      <c r="L86" s="132"/>
      <c r="M86" s="132"/>
    </row>
    <row r="87" spans="1:13" s="76" customFormat="1" ht="15.4" customHeight="1">
      <c r="A87" s="86">
        <v>79</v>
      </c>
      <c r="B87" s="86"/>
      <c r="C87" s="88"/>
      <c r="D87" s="88"/>
      <c r="E87" s="87"/>
      <c r="F87" s="120"/>
      <c r="G87" s="121"/>
      <c r="H87" s="121"/>
      <c r="I87" s="122"/>
      <c r="J87" s="87"/>
      <c r="K87" s="132"/>
      <c r="L87" s="132"/>
      <c r="M87" s="132"/>
    </row>
    <row r="88" spans="1:13" s="76" customFormat="1" ht="15.4" customHeight="1">
      <c r="A88" s="86">
        <v>80</v>
      </c>
      <c r="B88" s="86"/>
      <c r="C88" s="88"/>
      <c r="D88" s="88"/>
      <c r="E88" s="87"/>
      <c r="F88" s="120"/>
      <c r="G88" s="121"/>
      <c r="H88" s="121"/>
      <c r="I88" s="122"/>
      <c r="J88" s="87"/>
      <c r="K88" s="132"/>
      <c r="L88" s="132"/>
      <c r="M88" s="132"/>
    </row>
    <row r="89" spans="1:13" s="76" customFormat="1" ht="15.4" customHeight="1">
      <c r="A89" s="86">
        <v>81</v>
      </c>
      <c r="B89" s="86"/>
      <c r="C89" s="88"/>
      <c r="D89" s="88"/>
      <c r="E89" s="87"/>
      <c r="F89" s="120"/>
      <c r="G89" s="121"/>
      <c r="H89" s="121"/>
      <c r="I89" s="122"/>
      <c r="J89" s="87"/>
      <c r="K89" s="132"/>
      <c r="L89" s="132"/>
      <c r="M89" s="132"/>
    </row>
    <row r="90" spans="1:13" s="76" customFormat="1" ht="15.4" customHeight="1">
      <c r="A90" s="86">
        <v>82</v>
      </c>
      <c r="B90" s="86"/>
      <c r="C90" s="88"/>
      <c r="D90" s="88"/>
      <c r="E90" s="87"/>
      <c r="F90" s="123"/>
      <c r="G90" s="121"/>
      <c r="H90" s="121"/>
      <c r="I90" s="122"/>
      <c r="J90" s="87"/>
      <c r="K90" s="132"/>
      <c r="L90" s="132"/>
      <c r="M90" s="132"/>
    </row>
    <row r="91" spans="1:13" s="76" customFormat="1" ht="15.4" customHeight="1">
      <c r="A91" s="86">
        <v>83</v>
      </c>
      <c r="B91" s="86"/>
      <c r="C91" s="88"/>
      <c r="D91" s="88"/>
      <c r="E91" s="87"/>
      <c r="F91" s="123"/>
      <c r="G91" s="121"/>
      <c r="H91" s="121"/>
      <c r="I91" s="122"/>
      <c r="J91" s="87"/>
      <c r="K91" s="132"/>
      <c r="L91" s="132"/>
      <c r="M91" s="132"/>
    </row>
    <row r="92" spans="1:13" s="76" customFormat="1" ht="15.4" customHeight="1">
      <c r="A92" s="86">
        <v>84</v>
      </c>
      <c r="B92" s="86"/>
      <c r="C92" s="88"/>
      <c r="D92" s="88"/>
      <c r="E92" s="87"/>
      <c r="F92" s="123"/>
      <c r="G92" s="121"/>
      <c r="H92" s="121"/>
      <c r="I92" s="122"/>
      <c r="J92" s="87"/>
      <c r="K92" s="132"/>
      <c r="L92" s="132"/>
      <c r="M92" s="132"/>
    </row>
    <row r="93" spans="1:13" s="76" customFormat="1" ht="15.4" customHeight="1">
      <c r="A93" s="86">
        <v>85</v>
      </c>
      <c r="B93" s="86"/>
      <c r="C93" s="88"/>
      <c r="D93" s="88"/>
      <c r="E93" s="87"/>
      <c r="F93" s="120"/>
      <c r="G93" s="121"/>
      <c r="H93" s="121"/>
      <c r="I93" s="122"/>
      <c r="J93" s="87"/>
      <c r="K93" s="132"/>
      <c r="L93" s="132"/>
      <c r="M93" s="132"/>
    </row>
    <row r="94" spans="1:13" s="76" customFormat="1" ht="15.4" customHeight="1">
      <c r="A94" s="86">
        <v>86</v>
      </c>
      <c r="B94" s="86"/>
      <c r="C94" s="88"/>
      <c r="D94" s="88"/>
      <c r="E94" s="87"/>
      <c r="F94" s="123"/>
      <c r="G94" s="121"/>
      <c r="H94" s="121"/>
      <c r="I94" s="122"/>
      <c r="J94" s="87"/>
      <c r="K94" s="132"/>
      <c r="L94" s="132"/>
      <c r="M94" s="132"/>
    </row>
    <row r="95" spans="1:13" s="76" customFormat="1" ht="15.4" customHeight="1">
      <c r="A95" s="86">
        <v>87</v>
      </c>
      <c r="B95" s="86"/>
      <c r="C95" s="88"/>
      <c r="D95" s="88"/>
      <c r="E95" s="87"/>
      <c r="F95" s="120"/>
      <c r="G95" s="121"/>
      <c r="H95" s="121"/>
      <c r="I95" s="122"/>
      <c r="J95" s="87"/>
      <c r="K95" s="132"/>
      <c r="L95" s="132"/>
      <c r="M95" s="132"/>
    </row>
    <row r="96" spans="1:13" s="76" customFormat="1" ht="15.4" customHeight="1">
      <c r="A96" s="86">
        <v>88</v>
      </c>
      <c r="B96" s="86"/>
      <c r="C96" s="88"/>
      <c r="D96" s="88"/>
      <c r="E96" s="87"/>
      <c r="F96" s="120"/>
      <c r="G96" s="121"/>
      <c r="H96" s="121"/>
      <c r="I96" s="122"/>
      <c r="J96" s="87"/>
      <c r="K96" s="132"/>
      <c r="L96" s="132"/>
      <c r="M96" s="132"/>
    </row>
    <row r="97" spans="1:13" s="76" customFormat="1" ht="15.4" customHeight="1">
      <c r="A97" s="86">
        <v>89</v>
      </c>
      <c r="B97" s="86"/>
      <c r="C97" s="88"/>
      <c r="D97" s="88"/>
      <c r="E97" s="87"/>
      <c r="F97" s="123"/>
      <c r="G97" s="121"/>
      <c r="H97" s="121"/>
      <c r="I97" s="122"/>
      <c r="J97" s="87"/>
      <c r="K97" s="132"/>
      <c r="L97" s="132"/>
      <c r="M97" s="132"/>
    </row>
    <row r="98" spans="1:13" s="76" customFormat="1" ht="15.4" customHeight="1">
      <c r="A98" s="86">
        <v>90</v>
      </c>
      <c r="B98" s="86"/>
      <c r="C98" s="88"/>
      <c r="D98" s="88"/>
      <c r="E98" s="87"/>
      <c r="F98" s="120"/>
      <c r="G98" s="121"/>
      <c r="H98" s="121"/>
      <c r="I98" s="122"/>
      <c r="J98" s="87"/>
      <c r="K98" s="132"/>
      <c r="L98" s="132"/>
      <c r="M98" s="132"/>
    </row>
    <row r="99" spans="1:13" s="76" customFormat="1" ht="15.4" customHeight="1">
      <c r="A99" s="86">
        <v>91</v>
      </c>
      <c r="B99" s="86"/>
      <c r="C99" s="88"/>
      <c r="D99" s="88"/>
      <c r="E99" s="87"/>
      <c r="F99" s="120"/>
      <c r="G99" s="121"/>
      <c r="H99" s="121"/>
      <c r="I99" s="122"/>
      <c r="J99" s="87"/>
      <c r="K99" s="132"/>
      <c r="L99" s="132"/>
      <c r="M99" s="132"/>
    </row>
    <row r="100" spans="1:13" s="76" customFormat="1" ht="15.4" customHeight="1">
      <c r="A100" s="86">
        <v>92</v>
      </c>
      <c r="B100" s="86"/>
      <c r="C100" s="88"/>
      <c r="D100" s="88"/>
      <c r="E100" s="87"/>
      <c r="F100" s="123"/>
      <c r="G100" s="121"/>
      <c r="H100" s="121"/>
      <c r="I100" s="122"/>
      <c r="J100" s="87"/>
      <c r="K100" s="132"/>
      <c r="L100" s="132"/>
      <c r="M100" s="132"/>
    </row>
    <row r="101" spans="1:13" s="76" customFormat="1" ht="15.4" customHeight="1">
      <c r="A101" s="86">
        <v>93</v>
      </c>
      <c r="B101" s="86"/>
      <c r="C101" s="88"/>
      <c r="D101" s="88"/>
      <c r="E101" s="87"/>
      <c r="F101" s="120"/>
      <c r="G101" s="121"/>
      <c r="H101" s="121"/>
      <c r="I101" s="122"/>
      <c r="J101" s="87"/>
      <c r="K101" s="132"/>
      <c r="L101" s="132"/>
      <c r="M101" s="132"/>
    </row>
    <row r="102" spans="1:13" s="76" customFormat="1" ht="15.4" customHeight="1">
      <c r="A102" s="86">
        <v>94</v>
      </c>
      <c r="B102" s="86"/>
      <c r="C102" s="88"/>
      <c r="D102" s="88"/>
      <c r="E102" s="87"/>
      <c r="F102" s="120"/>
      <c r="G102" s="121"/>
      <c r="H102" s="121"/>
      <c r="I102" s="122"/>
      <c r="J102" s="87"/>
      <c r="K102" s="132"/>
      <c r="L102" s="132"/>
      <c r="M102" s="132"/>
    </row>
    <row r="103" spans="1:13" s="76" customFormat="1" ht="15.4" customHeight="1">
      <c r="A103" s="86">
        <v>95</v>
      </c>
      <c r="B103" s="86"/>
      <c r="C103" s="88"/>
      <c r="D103" s="88"/>
      <c r="E103" s="87"/>
      <c r="F103" s="120"/>
      <c r="G103" s="121"/>
      <c r="H103" s="121"/>
      <c r="I103" s="122"/>
      <c r="J103" s="87"/>
      <c r="K103" s="132"/>
      <c r="L103" s="132"/>
      <c r="M103" s="132"/>
    </row>
    <row r="104" spans="1:13" s="76" customFormat="1" ht="15.4" customHeight="1">
      <c r="A104" s="86">
        <v>96</v>
      </c>
      <c r="B104" s="86"/>
      <c r="C104" s="88"/>
      <c r="D104" s="88"/>
      <c r="E104" s="87"/>
      <c r="F104" s="123"/>
      <c r="G104" s="121"/>
      <c r="H104" s="121"/>
      <c r="I104" s="122"/>
      <c r="J104" s="87"/>
      <c r="K104" s="132"/>
      <c r="L104" s="132"/>
      <c r="M104" s="132"/>
    </row>
    <row r="105" spans="1:13" s="76" customFormat="1" ht="15.4" customHeight="1">
      <c r="A105" s="86">
        <v>97</v>
      </c>
      <c r="B105" s="86"/>
      <c r="C105" s="88"/>
      <c r="D105" s="88"/>
      <c r="E105" s="87"/>
      <c r="F105" s="120"/>
      <c r="G105" s="121"/>
      <c r="H105" s="121"/>
      <c r="I105" s="122"/>
      <c r="J105" s="87"/>
      <c r="K105" s="132"/>
      <c r="L105" s="132"/>
      <c r="M105" s="132"/>
    </row>
    <row r="106" spans="1:13" s="76" customFormat="1" ht="15.4" customHeight="1">
      <c r="A106" s="86">
        <v>98</v>
      </c>
      <c r="B106" s="86"/>
      <c r="C106" s="88"/>
      <c r="D106" s="88"/>
      <c r="E106" s="87"/>
      <c r="F106" s="120"/>
      <c r="G106" s="121"/>
      <c r="H106" s="121"/>
      <c r="I106" s="122"/>
      <c r="J106" s="87"/>
      <c r="K106" s="132"/>
      <c r="L106" s="132"/>
      <c r="M106" s="132"/>
    </row>
    <row r="107" spans="1:13" s="76" customFormat="1" ht="15.4" customHeight="1">
      <c r="A107" s="86">
        <v>99</v>
      </c>
      <c r="B107" s="86"/>
      <c r="C107" s="88"/>
      <c r="D107" s="88"/>
      <c r="E107" s="87"/>
      <c r="F107" s="120"/>
      <c r="G107" s="121"/>
      <c r="H107" s="121"/>
      <c r="I107" s="122"/>
      <c r="J107" s="87"/>
      <c r="K107" s="132"/>
      <c r="L107" s="132"/>
      <c r="M107" s="132"/>
    </row>
    <row r="108" spans="1:13" s="76" customFormat="1" ht="15.4" customHeight="1">
      <c r="A108" s="86">
        <v>100</v>
      </c>
      <c r="B108" s="86"/>
      <c r="C108" s="88"/>
      <c r="D108" s="88"/>
      <c r="E108" s="87"/>
      <c r="F108" s="123"/>
      <c r="G108" s="121"/>
      <c r="H108" s="121"/>
      <c r="I108" s="122"/>
      <c r="J108" s="87"/>
      <c r="K108" s="132"/>
      <c r="L108" s="132"/>
      <c r="M108" s="132"/>
    </row>
    <row r="109" spans="1:13" s="76" customFormat="1" ht="15.4" customHeight="1">
      <c r="A109" s="86">
        <v>101</v>
      </c>
      <c r="B109" s="86"/>
      <c r="C109" s="88"/>
      <c r="D109" s="88"/>
      <c r="E109" s="87"/>
      <c r="F109" s="123"/>
      <c r="G109" s="121"/>
      <c r="H109" s="121"/>
      <c r="I109" s="122"/>
      <c r="J109" s="87"/>
      <c r="K109" s="132"/>
      <c r="L109" s="132"/>
      <c r="M109" s="132"/>
    </row>
    <row r="110" spans="1:13" s="76" customFormat="1" ht="15.4" customHeight="1">
      <c r="A110" s="86">
        <v>102</v>
      </c>
      <c r="B110" s="86"/>
      <c r="C110" s="88"/>
      <c r="D110" s="88"/>
      <c r="E110" s="87"/>
      <c r="F110" s="120"/>
      <c r="G110" s="121"/>
      <c r="H110" s="121"/>
      <c r="I110" s="122"/>
      <c r="J110" s="87"/>
      <c r="K110" s="132"/>
      <c r="L110" s="132"/>
      <c r="M110" s="132"/>
    </row>
    <row r="111" spans="1:13" s="76" customFormat="1" ht="15.4" customHeight="1">
      <c r="A111" s="86">
        <v>103</v>
      </c>
      <c r="B111" s="86"/>
      <c r="C111" s="88"/>
      <c r="D111" s="88"/>
      <c r="E111" s="87"/>
      <c r="F111" s="123"/>
      <c r="G111" s="121"/>
      <c r="H111" s="121"/>
      <c r="I111" s="122"/>
      <c r="J111" s="87"/>
      <c r="K111" s="132"/>
      <c r="L111" s="132"/>
      <c r="M111" s="132"/>
    </row>
    <row r="112" spans="1:13" s="76" customFormat="1" ht="15.4" customHeight="1">
      <c r="A112" s="86">
        <v>104</v>
      </c>
      <c r="B112" s="86"/>
      <c r="C112" s="88"/>
      <c r="D112" s="88"/>
      <c r="E112" s="87"/>
      <c r="F112" s="120"/>
      <c r="G112" s="121"/>
      <c r="H112" s="121"/>
      <c r="I112" s="122"/>
      <c r="J112" s="87"/>
      <c r="K112" s="132"/>
      <c r="L112" s="132"/>
      <c r="M112" s="132"/>
    </row>
    <row r="113" spans="1:13" s="76" customFormat="1" ht="15.4" customHeight="1">
      <c r="A113" s="86">
        <v>105</v>
      </c>
      <c r="B113" s="86"/>
      <c r="C113" s="88"/>
      <c r="D113" s="88"/>
      <c r="E113" s="87"/>
      <c r="F113" s="120"/>
      <c r="G113" s="121"/>
      <c r="H113" s="121"/>
      <c r="I113" s="122"/>
      <c r="J113" s="87"/>
      <c r="K113" s="132"/>
      <c r="L113" s="132"/>
      <c r="M113" s="132"/>
    </row>
    <row r="114" spans="1:13" s="76" customFormat="1" ht="15.4" customHeight="1">
      <c r="A114" s="86">
        <v>106</v>
      </c>
      <c r="B114" s="86"/>
      <c r="C114" s="88"/>
      <c r="D114" s="88"/>
      <c r="E114" s="87"/>
      <c r="F114" s="120"/>
      <c r="G114" s="121"/>
      <c r="H114" s="121"/>
      <c r="I114" s="122"/>
      <c r="J114" s="87"/>
      <c r="K114" s="132"/>
      <c r="L114" s="132"/>
      <c r="M114" s="132"/>
    </row>
    <row r="115" spans="1:13" s="76" customFormat="1" ht="15.4" customHeight="1">
      <c r="A115" s="86">
        <v>107</v>
      </c>
      <c r="B115" s="86"/>
      <c r="C115" s="88"/>
      <c r="D115" s="88"/>
      <c r="E115" s="87"/>
      <c r="F115" s="120"/>
      <c r="G115" s="121"/>
      <c r="H115" s="121"/>
      <c r="I115" s="122"/>
      <c r="J115" s="87"/>
      <c r="K115" s="132"/>
      <c r="L115" s="132"/>
      <c r="M115" s="132"/>
    </row>
    <row r="116" spans="1:13" s="76" customFormat="1" ht="15.4" customHeight="1">
      <c r="A116" s="86">
        <v>108</v>
      </c>
      <c r="B116" s="86"/>
      <c r="C116" s="88"/>
      <c r="D116" s="88"/>
      <c r="E116" s="87"/>
      <c r="F116" s="123"/>
      <c r="G116" s="121"/>
      <c r="H116" s="121"/>
      <c r="I116" s="122"/>
      <c r="J116" s="87"/>
      <c r="K116" s="132"/>
      <c r="L116" s="132"/>
      <c r="M116" s="132"/>
    </row>
    <row r="117" spans="1:13" s="76" customFormat="1" ht="15.4" customHeight="1">
      <c r="A117" s="86">
        <v>109</v>
      </c>
      <c r="B117" s="86"/>
      <c r="C117" s="88"/>
      <c r="D117" s="88"/>
      <c r="E117" s="87"/>
      <c r="F117" s="120"/>
      <c r="G117" s="121"/>
      <c r="H117" s="121"/>
      <c r="I117" s="122"/>
      <c r="J117" s="87"/>
      <c r="K117" s="132"/>
      <c r="L117" s="132"/>
      <c r="M117" s="132"/>
    </row>
    <row r="118" spans="1:13" s="76" customFormat="1" ht="15.4" customHeight="1">
      <c r="A118" s="86">
        <v>110</v>
      </c>
      <c r="B118" s="86"/>
      <c r="C118" s="88"/>
      <c r="D118" s="88"/>
      <c r="E118" s="87"/>
      <c r="F118" s="120"/>
      <c r="G118" s="121"/>
      <c r="H118" s="121"/>
      <c r="I118" s="122"/>
      <c r="J118" s="87"/>
      <c r="K118" s="132"/>
      <c r="L118" s="132"/>
      <c r="M118" s="132"/>
    </row>
    <row r="119" spans="1:13" s="76" customFormat="1" ht="15.4" customHeight="1">
      <c r="A119" s="86">
        <v>111</v>
      </c>
      <c r="B119" s="86"/>
      <c r="C119" s="88"/>
      <c r="D119" s="88"/>
      <c r="E119" s="87"/>
      <c r="F119" s="120"/>
      <c r="G119" s="121"/>
      <c r="H119" s="121"/>
      <c r="I119" s="122"/>
      <c r="J119" s="87"/>
      <c r="K119" s="132"/>
      <c r="L119" s="132"/>
      <c r="M119" s="132"/>
    </row>
    <row r="120" spans="1:13" s="76" customFormat="1" ht="15.4" customHeight="1">
      <c r="A120" s="86">
        <v>112</v>
      </c>
      <c r="B120" s="86"/>
      <c r="C120" s="88"/>
      <c r="D120" s="88"/>
      <c r="E120" s="87"/>
      <c r="F120" s="123"/>
      <c r="G120" s="121"/>
      <c r="H120" s="121"/>
      <c r="I120" s="122"/>
      <c r="J120" s="87"/>
      <c r="K120" s="132"/>
      <c r="L120" s="132"/>
      <c r="M120" s="132"/>
    </row>
    <row r="121" spans="1:13" s="76" customFormat="1" ht="15.4" customHeight="1">
      <c r="A121" s="86">
        <v>113</v>
      </c>
      <c r="B121" s="86"/>
      <c r="C121" s="88"/>
      <c r="D121" s="88"/>
      <c r="E121" s="87"/>
      <c r="F121" s="123"/>
      <c r="G121" s="121"/>
      <c r="H121" s="121"/>
      <c r="I121" s="122"/>
      <c r="J121" s="87"/>
      <c r="K121" s="132"/>
      <c r="L121" s="132"/>
      <c r="M121" s="132"/>
    </row>
    <row r="122" spans="1:13" s="76" customFormat="1" ht="15.4" customHeight="1">
      <c r="A122" s="86">
        <v>114</v>
      </c>
      <c r="B122" s="86"/>
      <c r="C122" s="88"/>
      <c r="D122" s="88"/>
      <c r="E122" s="87"/>
      <c r="F122" s="120"/>
      <c r="G122" s="121"/>
      <c r="H122" s="121"/>
      <c r="I122" s="122"/>
      <c r="J122" s="87"/>
      <c r="K122" s="132"/>
      <c r="L122" s="132"/>
      <c r="M122" s="132"/>
    </row>
    <row r="123" spans="1:13" s="76" customFormat="1" ht="15.4" customHeight="1">
      <c r="A123" s="86">
        <v>115</v>
      </c>
      <c r="B123" s="86"/>
      <c r="C123" s="88"/>
      <c r="D123" s="88"/>
      <c r="E123" s="87"/>
      <c r="F123" s="120"/>
      <c r="G123" s="121"/>
      <c r="H123" s="121"/>
      <c r="I123" s="122"/>
      <c r="J123" s="87"/>
      <c r="K123" s="132"/>
      <c r="L123" s="132"/>
      <c r="M123" s="132"/>
    </row>
    <row r="124" spans="1:13" s="76" customFormat="1" ht="15.4" customHeight="1">
      <c r="A124" s="86">
        <v>116</v>
      </c>
      <c r="B124" s="86"/>
      <c r="C124" s="88"/>
      <c r="D124" s="88"/>
      <c r="E124" s="87"/>
      <c r="F124" s="120"/>
      <c r="G124" s="121"/>
      <c r="H124" s="121"/>
      <c r="I124" s="122"/>
      <c r="J124" s="87"/>
      <c r="K124" s="132"/>
      <c r="L124" s="132"/>
      <c r="M124" s="132"/>
    </row>
    <row r="125" spans="1:13" s="76" customFormat="1" ht="15.4" customHeight="1">
      <c r="A125" s="86">
        <v>117</v>
      </c>
      <c r="B125" s="86"/>
      <c r="C125" s="88"/>
      <c r="D125" s="88"/>
      <c r="E125" s="87"/>
      <c r="F125" s="120"/>
      <c r="G125" s="121"/>
      <c r="H125" s="121"/>
      <c r="I125" s="122"/>
      <c r="J125" s="87"/>
      <c r="K125" s="132"/>
      <c r="L125" s="132"/>
      <c r="M125" s="132"/>
    </row>
    <row r="126" spans="1:13" s="76" customFormat="1" ht="15.4" customHeight="1">
      <c r="A126" s="86">
        <v>118</v>
      </c>
      <c r="B126" s="86"/>
      <c r="C126" s="88"/>
      <c r="D126" s="88"/>
      <c r="E126" s="87"/>
      <c r="F126" s="120"/>
      <c r="G126" s="121"/>
      <c r="H126" s="121"/>
      <c r="I126" s="122"/>
      <c r="J126" s="87"/>
      <c r="K126" s="132"/>
      <c r="L126" s="132"/>
      <c r="M126" s="132"/>
    </row>
    <row r="127" spans="1:13" s="76" customFormat="1" ht="15.4" customHeight="1">
      <c r="A127" s="86">
        <v>119</v>
      </c>
      <c r="B127" s="86"/>
      <c r="C127" s="88"/>
      <c r="D127" s="88"/>
      <c r="E127" s="87"/>
      <c r="F127" s="120"/>
      <c r="G127" s="121"/>
      <c r="H127" s="121"/>
      <c r="I127" s="122"/>
      <c r="J127" s="87"/>
      <c r="K127" s="132"/>
      <c r="L127" s="132"/>
      <c r="M127" s="132"/>
    </row>
    <row r="128" spans="1:13" s="76" customFormat="1" ht="15.4" customHeight="1">
      <c r="A128" s="86">
        <v>120</v>
      </c>
      <c r="B128" s="86"/>
      <c r="C128" s="88"/>
      <c r="D128" s="88"/>
      <c r="E128" s="87"/>
      <c r="F128" s="123"/>
      <c r="G128" s="121"/>
      <c r="H128" s="121"/>
      <c r="I128" s="122"/>
      <c r="J128" s="87"/>
      <c r="K128" s="132"/>
      <c r="L128" s="132"/>
      <c r="M128" s="132"/>
    </row>
    <row r="129" spans="1:13" s="76" customFormat="1" ht="15.4" customHeight="1">
      <c r="A129" s="86">
        <v>121</v>
      </c>
      <c r="B129" s="86"/>
      <c r="C129" s="88"/>
      <c r="D129" s="88"/>
      <c r="E129" s="87"/>
      <c r="F129" s="120"/>
      <c r="G129" s="121"/>
      <c r="H129" s="121"/>
      <c r="I129" s="122"/>
      <c r="J129" s="87"/>
      <c r="K129" s="132"/>
      <c r="L129" s="132"/>
      <c r="M129" s="132"/>
    </row>
    <row r="130" spans="1:13" s="76" customFormat="1" ht="15.4" customHeight="1">
      <c r="A130" s="86">
        <v>122</v>
      </c>
      <c r="B130" s="86"/>
      <c r="C130" s="88"/>
      <c r="D130" s="88"/>
      <c r="E130" s="87"/>
      <c r="F130" s="120"/>
      <c r="G130" s="121"/>
      <c r="H130" s="121"/>
      <c r="I130" s="122"/>
      <c r="J130" s="87"/>
      <c r="K130" s="132"/>
      <c r="L130" s="132"/>
      <c r="M130" s="132"/>
    </row>
    <row r="131" spans="1:13" s="76" customFormat="1" ht="15.4" customHeight="1">
      <c r="A131" s="86">
        <v>123</v>
      </c>
      <c r="B131" s="86"/>
      <c r="C131" s="88"/>
      <c r="D131" s="88"/>
      <c r="E131" s="87"/>
      <c r="F131" s="120"/>
      <c r="G131" s="121"/>
      <c r="H131" s="121"/>
      <c r="I131" s="122"/>
      <c r="J131" s="87"/>
      <c r="K131" s="132"/>
      <c r="L131" s="132"/>
      <c r="M131" s="132"/>
    </row>
    <row r="132" spans="1:13" s="76" customFormat="1" ht="15.4" customHeight="1">
      <c r="A132" s="86">
        <v>124</v>
      </c>
      <c r="B132" s="86"/>
      <c r="C132" s="88"/>
      <c r="D132" s="88"/>
      <c r="E132" s="87"/>
      <c r="F132" s="120"/>
      <c r="G132" s="121"/>
      <c r="H132" s="121"/>
      <c r="I132" s="122"/>
      <c r="J132" s="87"/>
      <c r="K132" s="132"/>
      <c r="L132" s="132"/>
      <c r="M132" s="132"/>
    </row>
    <row r="133" spans="1:13" s="76" customFormat="1" ht="15.4" customHeight="1">
      <c r="A133" s="86">
        <v>125</v>
      </c>
      <c r="B133" s="86"/>
      <c r="C133" s="88"/>
      <c r="D133" s="88"/>
      <c r="E133" s="87"/>
      <c r="F133" s="123"/>
      <c r="G133" s="121"/>
      <c r="H133" s="121"/>
      <c r="I133" s="122"/>
      <c r="J133" s="87"/>
      <c r="K133" s="132"/>
      <c r="L133" s="132"/>
      <c r="M133" s="132"/>
    </row>
    <row r="134" spans="1:13" s="76" customFormat="1" ht="15.4" customHeight="1">
      <c r="A134" s="86">
        <v>126</v>
      </c>
      <c r="B134" s="86"/>
      <c r="C134" s="88"/>
      <c r="D134" s="88"/>
      <c r="E134" s="87"/>
      <c r="F134" s="123"/>
      <c r="G134" s="121"/>
      <c r="H134" s="121"/>
      <c r="I134" s="122"/>
      <c r="J134" s="87"/>
      <c r="K134" s="132"/>
      <c r="L134" s="132"/>
      <c r="M134" s="132"/>
    </row>
    <row r="135" spans="1:13" s="76" customFormat="1" ht="15.4" customHeight="1">
      <c r="A135" s="86">
        <v>127</v>
      </c>
      <c r="B135" s="86"/>
      <c r="C135" s="88"/>
      <c r="D135" s="88"/>
      <c r="E135" s="87"/>
      <c r="F135" s="120"/>
      <c r="G135" s="121"/>
      <c r="H135" s="121"/>
      <c r="I135" s="122"/>
      <c r="J135" s="87"/>
      <c r="K135" s="132"/>
      <c r="L135" s="132"/>
      <c r="M135" s="132"/>
    </row>
    <row r="136" spans="1:13" s="76" customFormat="1" ht="15.4" customHeight="1">
      <c r="A136" s="86">
        <v>128</v>
      </c>
      <c r="B136" s="86"/>
      <c r="C136" s="88"/>
      <c r="D136" s="88"/>
      <c r="E136" s="87"/>
      <c r="F136" s="120"/>
      <c r="G136" s="121"/>
      <c r="H136" s="121"/>
      <c r="I136" s="122"/>
      <c r="J136" s="87"/>
      <c r="K136" s="132"/>
      <c r="L136" s="132"/>
      <c r="M136" s="132"/>
    </row>
    <row r="137" spans="1:13" s="76" customFormat="1" ht="15.4" customHeight="1">
      <c r="A137" s="86">
        <v>129</v>
      </c>
      <c r="B137" s="86"/>
      <c r="C137" s="88"/>
      <c r="D137" s="88"/>
      <c r="E137" s="87"/>
      <c r="F137" s="120"/>
      <c r="G137" s="121"/>
      <c r="H137" s="121"/>
      <c r="I137" s="122"/>
      <c r="J137" s="87"/>
      <c r="K137" s="132"/>
      <c r="L137" s="132"/>
      <c r="M137" s="132"/>
    </row>
    <row r="138" spans="1:13" s="76" customFormat="1" ht="15.4" customHeight="1">
      <c r="A138" s="86">
        <v>130</v>
      </c>
      <c r="B138" s="86"/>
      <c r="C138" s="88"/>
      <c r="D138" s="88"/>
      <c r="E138" s="87"/>
      <c r="F138" s="120"/>
      <c r="G138" s="121"/>
      <c r="H138" s="121"/>
      <c r="I138" s="122"/>
      <c r="J138" s="87"/>
      <c r="K138" s="132"/>
      <c r="L138" s="132"/>
      <c r="M138" s="132"/>
    </row>
    <row r="139" spans="1:13" s="76" customFormat="1" ht="15.4" customHeight="1">
      <c r="A139" s="86">
        <v>131</v>
      </c>
      <c r="B139" s="86"/>
      <c r="C139" s="88"/>
      <c r="D139" s="88"/>
      <c r="E139" s="87"/>
      <c r="F139" s="123"/>
      <c r="G139" s="121"/>
      <c r="H139" s="121"/>
      <c r="I139" s="122"/>
      <c r="J139" s="87"/>
      <c r="K139" s="132"/>
      <c r="L139" s="132"/>
      <c r="M139" s="132"/>
    </row>
    <row r="140" spans="1:13" s="76" customFormat="1" ht="15.4" customHeight="1">
      <c r="A140" s="86">
        <v>132</v>
      </c>
      <c r="B140" s="86"/>
      <c r="C140" s="88"/>
      <c r="D140" s="88"/>
      <c r="E140" s="87"/>
      <c r="F140" s="120"/>
      <c r="G140" s="121"/>
      <c r="H140" s="121"/>
      <c r="I140" s="122"/>
      <c r="J140" s="87"/>
      <c r="K140" s="132"/>
      <c r="L140" s="132"/>
      <c r="M140" s="132"/>
    </row>
    <row r="141" spans="1:13" s="76" customFormat="1" ht="15.4" customHeight="1">
      <c r="A141" s="86">
        <v>133</v>
      </c>
      <c r="B141" s="86"/>
      <c r="C141" s="88"/>
      <c r="D141" s="88"/>
      <c r="E141" s="87"/>
      <c r="F141" s="123"/>
      <c r="G141" s="121"/>
      <c r="H141" s="121"/>
      <c r="I141" s="122"/>
      <c r="J141" s="87"/>
      <c r="K141" s="132"/>
      <c r="L141" s="132"/>
      <c r="M141" s="132"/>
    </row>
    <row r="142" spans="1:13" s="76" customFormat="1" ht="15.4" customHeight="1">
      <c r="A142" s="86">
        <v>134</v>
      </c>
      <c r="B142" s="86"/>
      <c r="C142" s="88"/>
      <c r="D142" s="88"/>
      <c r="E142" s="87"/>
      <c r="F142" s="123"/>
      <c r="G142" s="121"/>
      <c r="H142" s="121"/>
      <c r="I142" s="122"/>
      <c r="J142" s="87"/>
      <c r="K142" s="132"/>
      <c r="L142" s="132"/>
      <c r="M142" s="132"/>
    </row>
    <row r="143" spans="1:13" s="76" customFormat="1" ht="15.4" customHeight="1">
      <c r="A143" s="86">
        <v>135</v>
      </c>
      <c r="B143" s="86"/>
      <c r="C143" s="88"/>
      <c r="D143" s="88"/>
      <c r="E143" s="87"/>
      <c r="F143" s="120"/>
      <c r="G143" s="121"/>
      <c r="H143" s="121"/>
      <c r="I143" s="122"/>
      <c r="J143" s="87"/>
      <c r="K143" s="132"/>
      <c r="L143" s="132"/>
      <c r="M143" s="132"/>
    </row>
    <row r="144" spans="1:13" s="76" customFormat="1" ht="15.4" customHeight="1">
      <c r="A144" s="86">
        <v>136</v>
      </c>
      <c r="B144" s="86"/>
      <c r="C144" s="88"/>
      <c r="D144" s="88"/>
      <c r="E144" s="87"/>
      <c r="F144" s="120"/>
      <c r="G144" s="121"/>
      <c r="H144" s="121"/>
      <c r="I144" s="122"/>
      <c r="J144" s="87"/>
      <c r="K144" s="132"/>
      <c r="L144" s="132"/>
      <c r="M144" s="132"/>
    </row>
    <row r="145" spans="1:13" s="76" customFormat="1" ht="15.4" customHeight="1">
      <c r="A145" s="86">
        <v>137</v>
      </c>
      <c r="B145" s="86"/>
      <c r="C145" s="88"/>
      <c r="D145" s="88"/>
      <c r="E145" s="87"/>
      <c r="F145" s="120"/>
      <c r="G145" s="121"/>
      <c r="H145" s="121"/>
      <c r="I145" s="122"/>
      <c r="J145" s="87"/>
      <c r="K145" s="132"/>
      <c r="L145" s="132"/>
      <c r="M145" s="132"/>
    </row>
    <row r="146" spans="1:13" s="76" customFormat="1" ht="15.4" customHeight="1">
      <c r="A146" s="86">
        <v>138</v>
      </c>
      <c r="B146" s="86"/>
      <c r="C146" s="88"/>
      <c r="D146" s="88"/>
      <c r="E146" s="87"/>
      <c r="F146" s="120"/>
      <c r="G146" s="121"/>
      <c r="H146" s="121"/>
      <c r="I146" s="122"/>
      <c r="J146" s="87"/>
      <c r="K146" s="132"/>
      <c r="L146" s="132"/>
      <c r="M146" s="132"/>
    </row>
    <row r="147" spans="1:13" s="76" customFormat="1" ht="15.4" customHeight="1">
      <c r="A147" s="86">
        <v>139</v>
      </c>
      <c r="B147" s="86"/>
      <c r="C147" s="88"/>
      <c r="D147" s="88"/>
      <c r="E147" s="87"/>
      <c r="F147" s="120"/>
      <c r="G147" s="121"/>
      <c r="H147" s="121"/>
      <c r="I147" s="122"/>
      <c r="J147" s="87"/>
      <c r="K147" s="132"/>
      <c r="L147" s="132"/>
      <c r="M147" s="132"/>
    </row>
    <row r="148" spans="1:13" s="76" customFormat="1" ht="15.4" customHeight="1">
      <c r="A148" s="86">
        <v>140</v>
      </c>
      <c r="B148" s="86"/>
      <c r="C148" s="88"/>
      <c r="D148" s="88"/>
      <c r="E148" s="87"/>
      <c r="F148" s="120"/>
      <c r="G148" s="121"/>
      <c r="H148" s="121"/>
      <c r="I148" s="122"/>
      <c r="J148" s="87"/>
      <c r="K148" s="132"/>
      <c r="L148" s="132"/>
      <c r="M148" s="132"/>
    </row>
    <row r="149" spans="1:13" s="76" customFormat="1" ht="15.4" customHeight="1">
      <c r="A149" s="86">
        <v>141</v>
      </c>
      <c r="B149" s="86"/>
      <c r="C149" s="88"/>
      <c r="D149" s="88"/>
      <c r="E149" s="87"/>
      <c r="F149" s="120"/>
      <c r="G149" s="121"/>
      <c r="H149" s="121"/>
      <c r="I149" s="122"/>
      <c r="J149" s="87"/>
      <c r="K149" s="132"/>
      <c r="L149" s="132"/>
      <c r="M149" s="132"/>
    </row>
    <row r="150" spans="1:13" s="76" customFormat="1" ht="15.4" customHeight="1">
      <c r="A150" s="86">
        <v>142</v>
      </c>
      <c r="B150" s="86"/>
      <c r="C150" s="88"/>
      <c r="D150" s="88"/>
      <c r="E150" s="87"/>
      <c r="F150" s="120"/>
      <c r="G150" s="121"/>
      <c r="H150" s="121"/>
      <c r="I150" s="122"/>
      <c r="J150" s="87"/>
      <c r="K150" s="132"/>
      <c r="L150" s="132"/>
      <c r="M150" s="132"/>
    </row>
    <row r="151" spans="1:13" s="76" customFormat="1" ht="15.4" customHeight="1">
      <c r="A151" s="86">
        <v>143</v>
      </c>
      <c r="B151" s="86"/>
      <c r="C151" s="88"/>
      <c r="D151" s="88"/>
      <c r="E151" s="87"/>
      <c r="F151" s="120"/>
      <c r="G151" s="121"/>
      <c r="H151" s="121"/>
      <c r="I151" s="122"/>
      <c r="J151" s="87"/>
      <c r="K151" s="132"/>
      <c r="L151" s="132"/>
      <c r="M151" s="132"/>
    </row>
    <row r="152" spans="1:13" s="76" customFormat="1" ht="15.4" customHeight="1">
      <c r="A152" s="86">
        <v>144</v>
      </c>
      <c r="B152" s="86"/>
      <c r="C152" s="88"/>
      <c r="D152" s="88"/>
      <c r="E152" s="87"/>
      <c r="F152" s="120"/>
      <c r="G152" s="121"/>
      <c r="H152" s="121"/>
      <c r="I152" s="122"/>
      <c r="J152" s="87"/>
      <c r="K152" s="132"/>
      <c r="L152" s="132"/>
      <c r="M152" s="132"/>
    </row>
    <row r="153" spans="1:13" s="76" customFormat="1" ht="15.4" customHeight="1">
      <c r="A153" s="86">
        <v>145</v>
      </c>
      <c r="B153" s="86"/>
      <c r="C153" s="88"/>
      <c r="D153" s="88"/>
      <c r="E153" s="87"/>
      <c r="F153" s="120"/>
      <c r="G153" s="121"/>
      <c r="H153" s="121"/>
      <c r="I153" s="122"/>
      <c r="J153" s="87"/>
      <c r="K153" s="132"/>
      <c r="L153" s="132"/>
      <c r="M153" s="132"/>
    </row>
    <row r="154" spans="1:13" s="76" customFormat="1" ht="15.4" customHeight="1">
      <c r="A154" s="86">
        <v>146</v>
      </c>
      <c r="B154" s="86"/>
      <c r="C154" s="88"/>
      <c r="D154" s="88"/>
      <c r="E154" s="87"/>
      <c r="F154" s="120"/>
      <c r="G154" s="121"/>
      <c r="H154" s="121"/>
      <c r="I154" s="122"/>
      <c r="J154" s="87"/>
      <c r="K154" s="132"/>
      <c r="L154" s="132"/>
      <c r="M154" s="132"/>
    </row>
    <row r="155" spans="1:13" s="76" customFormat="1" ht="15.4" customHeight="1">
      <c r="A155" s="86">
        <v>147</v>
      </c>
      <c r="B155" s="86"/>
      <c r="C155" s="88"/>
      <c r="D155" s="88"/>
      <c r="E155" s="87"/>
      <c r="F155" s="120"/>
      <c r="G155" s="121"/>
      <c r="H155" s="121"/>
      <c r="I155" s="122"/>
      <c r="J155" s="87"/>
      <c r="K155" s="132"/>
      <c r="L155" s="132"/>
      <c r="M155" s="132"/>
    </row>
    <row r="156" spans="1:13" s="76" customFormat="1" ht="15.4" customHeight="1">
      <c r="A156" s="86">
        <v>148</v>
      </c>
      <c r="B156" s="86"/>
      <c r="C156" s="88"/>
      <c r="D156" s="88"/>
      <c r="E156" s="87"/>
      <c r="F156" s="120"/>
      <c r="G156" s="121"/>
      <c r="H156" s="121"/>
      <c r="I156" s="122"/>
      <c r="J156" s="87"/>
      <c r="K156" s="132"/>
      <c r="L156" s="132"/>
      <c r="M156" s="132"/>
    </row>
    <row r="157" spans="1:13" s="76" customFormat="1" ht="15.4" customHeight="1">
      <c r="A157" s="86">
        <v>149</v>
      </c>
      <c r="B157" s="86"/>
      <c r="C157" s="88"/>
      <c r="D157" s="88"/>
      <c r="E157" s="87"/>
      <c r="F157" s="120"/>
      <c r="G157" s="121"/>
      <c r="H157" s="121"/>
      <c r="I157" s="122"/>
      <c r="J157" s="87"/>
      <c r="K157" s="132"/>
      <c r="L157" s="132"/>
      <c r="M157" s="132"/>
    </row>
    <row r="158" spans="1:13" s="76" customFormat="1" ht="15.4" customHeight="1">
      <c r="A158" s="86">
        <v>150</v>
      </c>
      <c r="B158" s="86"/>
      <c r="C158" s="88"/>
      <c r="D158" s="88"/>
      <c r="E158" s="87"/>
      <c r="F158" s="120"/>
      <c r="G158" s="121"/>
      <c r="H158" s="121"/>
      <c r="I158" s="122"/>
      <c r="J158" s="87"/>
      <c r="K158" s="132"/>
      <c r="L158" s="132"/>
      <c r="M158" s="132"/>
    </row>
    <row r="159" spans="1:13" s="76" customFormat="1" ht="15.4" customHeight="1">
      <c r="A159" s="86">
        <v>151</v>
      </c>
      <c r="B159" s="86"/>
      <c r="C159" s="88"/>
      <c r="D159" s="88"/>
      <c r="E159" s="87"/>
      <c r="F159" s="120"/>
      <c r="G159" s="121"/>
      <c r="H159" s="121"/>
      <c r="I159" s="122"/>
      <c r="J159" s="87"/>
      <c r="K159" s="132"/>
      <c r="L159" s="132"/>
      <c r="M159" s="132"/>
    </row>
    <row r="160" spans="1:13" s="76" customFormat="1" ht="15.4" customHeight="1">
      <c r="A160" s="86">
        <v>152</v>
      </c>
      <c r="B160" s="86"/>
      <c r="C160" s="88"/>
      <c r="D160" s="88"/>
      <c r="E160" s="87"/>
      <c r="F160" s="120"/>
      <c r="G160" s="121"/>
      <c r="H160" s="121"/>
      <c r="I160" s="122"/>
      <c r="J160" s="87"/>
      <c r="K160" s="132"/>
      <c r="L160" s="132"/>
      <c r="M160" s="132"/>
    </row>
    <row r="161" spans="1:13" s="76" customFormat="1" ht="15.4" customHeight="1">
      <c r="A161" s="86">
        <v>153</v>
      </c>
      <c r="B161" s="86"/>
      <c r="C161" s="88"/>
      <c r="D161" s="88"/>
      <c r="E161" s="87"/>
      <c r="F161" s="120"/>
      <c r="G161" s="121"/>
      <c r="H161" s="121"/>
      <c r="I161" s="122"/>
      <c r="J161" s="87"/>
      <c r="K161" s="132"/>
      <c r="L161" s="132"/>
      <c r="M161" s="132"/>
    </row>
    <row r="162" spans="1:13" s="76" customFormat="1" ht="15.4" customHeight="1">
      <c r="A162" s="86">
        <v>154</v>
      </c>
      <c r="B162" s="86"/>
      <c r="C162" s="88"/>
      <c r="D162" s="88"/>
      <c r="E162" s="87"/>
      <c r="F162" s="120"/>
      <c r="G162" s="121"/>
      <c r="H162" s="121"/>
      <c r="I162" s="122"/>
      <c r="J162" s="87"/>
      <c r="K162" s="132"/>
      <c r="L162" s="132"/>
      <c r="M162" s="132"/>
    </row>
    <row r="163" spans="1:13" s="76" customFormat="1" ht="15.4" customHeight="1">
      <c r="A163" s="86">
        <v>155</v>
      </c>
      <c r="B163" s="86"/>
      <c r="C163" s="88"/>
      <c r="D163" s="88"/>
      <c r="E163" s="87"/>
      <c r="F163" s="120"/>
      <c r="G163" s="121"/>
      <c r="H163" s="121"/>
      <c r="I163" s="122"/>
      <c r="J163" s="87"/>
      <c r="K163" s="132"/>
      <c r="L163" s="132"/>
      <c r="M163" s="132"/>
    </row>
    <row r="164" spans="1:13" s="76" customFormat="1" ht="15.4" customHeight="1">
      <c r="A164" s="86">
        <v>156</v>
      </c>
      <c r="B164" s="86"/>
      <c r="C164" s="88"/>
      <c r="D164" s="88"/>
      <c r="E164" s="87"/>
      <c r="F164" s="120"/>
      <c r="G164" s="121"/>
      <c r="H164" s="121"/>
      <c r="I164" s="122"/>
      <c r="J164" s="87"/>
      <c r="K164" s="132"/>
      <c r="L164" s="132"/>
      <c r="M164" s="132"/>
    </row>
    <row r="165" spans="1:13" s="76" customFormat="1" ht="15.4" customHeight="1">
      <c r="A165" s="86">
        <v>157</v>
      </c>
      <c r="B165" s="86"/>
      <c r="C165" s="88"/>
      <c r="D165" s="88"/>
      <c r="E165" s="87"/>
      <c r="F165" s="120"/>
      <c r="G165" s="121"/>
      <c r="H165" s="121"/>
      <c r="I165" s="122"/>
      <c r="J165" s="87"/>
      <c r="K165" s="132"/>
      <c r="L165" s="132"/>
      <c r="M165" s="132"/>
    </row>
    <row r="166" spans="1:13" s="76" customFormat="1" ht="15.4" customHeight="1">
      <c r="A166" s="86">
        <v>158</v>
      </c>
      <c r="B166" s="86"/>
      <c r="C166" s="88"/>
      <c r="D166" s="88"/>
      <c r="E166" s="87"/>
      <c r="F166" s="120"/>
      <c r="G166" s="121"/>
      <c r="H166" s="121"/>
      <c r="I166" s="122"/>
      <c r="J166" s="87"/>
      <c r="K166" s="132"/>
      <c r="L166" s="132"/>
      <c r="M166" s="132"/>
    </row>
    <row r="167" spans="1:13" s="76" customFormat="1" ht="15.4" customHeight="1">
      <c r="A167" s="86">
        <v>159</v>
      </c>
      <c r="B167" s="86"/>
      <c r="C167" s="88"/>
      <c r="D167" s="88"/>
      <c r="E167" s="87"/>
      <c r="F167" s="120"/>
      <c r="G167" s="121"/>
      <c r="H167" s="121"/>
      <c r="I167" s="122"/>
      <c r="J167" s="87"/>
      <c r="K167" s="132"/>
      <c r="L167" s="132"/>
      <c r="M167" s="132"/>
    </row>
    <row r="168" spans="1:13" s="76" customFormat="1" ht="15.4" customHeight="1">
      <c r="A168" s="86">
        <v>160</v>
      </c>
      <c r="B168" s="86"/>
      <c r="C168" s="88"/>
      <c r="D168" s="88"/>
      <c r="E168" s="87"/>
      <c r="F168" s="120"/>
      <c r="G168" s="121"/>
      <c r="H168" s="121"/>
      <c r="I168" s="122"/>
      <c r="J168" s="87"/>
      <c r="K168" s="132"/>
      <c r="L168" s="132"/>
      <c r="M168" s="132"/>
    </row>
    <row r="169" spans="1:13" s="76" customFormat="1" ht="15.4" customHeight="1">
      <c r="A169" s="86">
        <v>161</v>
      </c>
      <c r="B169" s="86"/>
      <c r="C169" s="88"/>
      <c r="D169" s="88"/>
      <c r="E169" s="87"/>
      <c r="F169" s="120"/>
      <c r="G169" s="121"/>
      <c r="H169" s="121"/>
      <c r="I169" s="122"/>
      <c r="J169" s="87"/>
      <c r="K169" s="132"/>
      <c r="L169" s="132"/>
      <c r="M169" s="132"/>
    </row>
    <row r="170" spans="1:13" s="76" customFormat="1" ht="15.4" customHeight="1">
      <c r="A170" s="86">
        <v>162</v>
      </c>
      <c r="B170" s="86"/>
      <c r="C170" s="88"/>
      <c r="D170" s="88"/>
      <c r="E170" s="87"/>
      <c r="F170" s="120"/>
      <c r="G170" s="121"/>
      <c r="H170" s="121"/>
      <c r="I170" s="122"/>
      <c r="J170" s="87"/>
      <c r="K170" s="132"/>
      <c r="L170" s="132"/>
      <c r="M170" s="132"/>
    </row>
    <row r="171" spans="1:13" s="76" customFormat="1" ht="15.4" customHeight="1">
      <c r="A171" s="86">
        <v>163</v>
      </c>
      <c r="B171" s="86"/>
      <c r="C171" s="88"/>
      <c r="D171" s="88"/>
      <c r="E171" s="87"/>
      <c r="F171" s="120"/>
      <c r="G171" s="121"/>
      <c r="H171" s="121"/>
      <c r="I171" s="122"/>
      <c r="J171" s="87"/>
      <c r="K171" s="132"/>
      <c r="L171" s="132"/>
      <c r="M171" s="132"/>
    </row>
    <row r="172" spans="1:13" s="76" customFormat="1" ht="15.4" customHeight="1">
      <c r="A172" s="86">
        <v>164</v>
      </c>
      <c r="B172" s="86"/>
      <c r="C172" s="88"/>
      <c r="D172" s="88"/>
      <c r="E172" s="87"/>
      <c r="F172" s="120"/>
      <c r="G172" s="121"/>
      <c r="H172" s="121"/>
      <c r="I172" s="122"/>
      <c r="J172" s="87"/>
      <c r="K172" s="132"/>
      <c r="L172" s="132"/>
      <c r="M172" s="132"/>
    </row>
    <row r="173" spans="1:13" s="76" customFormat="1" ht="15.4" customHeight="1">
      <c r="A173" s="86">
        <v>165</v>
      </c>
      <c r="B173" s="86"/>
      <c r="C173" s="88"/>
      <c r="D173" s="88"/>
      <c r="E173" s="87"/>
      <c r="F173" s="120"/>
      <c r="G173" s="121"/>
      <c r="H173" s="121"/>
      <c r="I173" s="122"/>
      <c r="J173" s="87"/>
      <c r="K173" s="132"/>
      <c r="L173" s="132"/>
      <c r="M173" s="132"/>
    </row>
    <row r="174" spans="1:13" s="76" customFormat="1" ht="15.4" customHeight="1">
      <c r="A174" s="86">
        <v>166</v>
      </c>
      <c r="B174" s="86"/>
      <c r="C174" s="88"/>
      <c r="D174" s="88"/>
      <c r="E174" s="87"/>
      <c r="F174" s="120"/>
      <c r="G174" s="121"/>
      <c r="H174" s="121"/>
      <c r="I174" s="122"/>
      <c r="J174" s="87"/>
      <c r="K174" s="132"/>
      <c r="L174" s="132"/>
      <c r="M174" s="132"/>
    </row>
    <row r="175" spans="1:13" s="76" customFormat="1" ht="15.4" customHeight="1">
      <c r="A175" s="86">
        <v>167</v>
      </c>
      <c r="B175" s="86"/>
      <c r="C175" s="88"/>
      <c r="D175" s="88"/>
      <c r="E175" s="87"/>
      <c r="F175" s="120"/>
      <c r="G175" s="121"/>
      <c r="H175" s="121"/>
      <c r="I175" s="122"/>
      <c r="J175" s="87"/>
      <c r="K175" s="132"/>
      <c r="L175" s="132"/>
      <c r="M175" s="132"/>
    </row>
    <row r="176" spans="1:13" s="76" customFormat="1" ht="15.4" customHeight="1">
      <c r="A176" s="86">
        <v>168</v>
      </c>
      <c r="B176" s="86"/>
      <c r="C176" s="88"/>
      <c r="D176" s="88"/>
      <c r="E176" s="87"/>
      <c r="F176" s="120"/>
      <c r="G176" s="121"/>
      <c r="H176" s="121"/>
      <c r="I176" s="122"/>
      <c r="J176" s="87"/>
      <c r="K176" s="132"/>
      <c r="L176" s="132"/>
      <c r="M176" s="132"/>
    </row>
    <row r="177" spans="1:13" s="76" customFormat="1" ht="15.4" customHeight="1">
      <c r="A177" s="86">
        <v>169</v>
      </c>
      <c r="B177" s="86"/>
      <c r="C177" s="88"/>
      <c r="D177" s="88"/>
      <c r="E177" s="87"/>
      <c r="F177" s="120"/>
      <c r="G177" s="121"/>
      <c r="H177" s="121"/>
      <c r="I177" s="122"/>
      <c r="J177" s="87"/>
      <c r="K177" s="132"/>
      <c r="L177" s="132"/>
      <c r="M177" s="132"/>
    </row>
    <row r="178" spans="1:13" s="76" customFormat="1" ht="15.4" customHeight="1">
      <c r="A178" s="86">
        <v>170</v>
      </c>
      <c r="B178" s="86"/>
      <c r="C178" s="88"/>
      <c r="D178" s="88"/>
      <c r="E178" s="87"/>
      <c r="F178" s="120"/>
      <c r="G178" s="121"/>
      <c r="H178" s="121"/>
      <c r="I178" s="122"/>
      <c r="J178" s="87"/>
      <c r="K178" s="132"/>
      <c r="L178" s="132"/>
      <c r="M178" s="132"/>
    </row>
    <row r="179" spans="1:13" s="76" customFormat="1" ht="15.4" customHeight="1">
      <c r="A179" s="86">
        <v>171</v>
      </c>
      <c r="B179" s="86"/>
      <c r="C179" s="88"/>
      <c r="D179" s="88"/>
      <c r="E179" s="87"/>
      <c r="F179" s="120"/>
      <c r="G179" s="121"/>
      <c r="H179" s="121"/>
      <c r="I179" s="122"/>
      <c r="J179" s="87"/>
      <c r="K179" s="132"/>
      <c r="L179" s="132"/>
      <c r="M179" s="132"/>
    </row>
    <row r="180" spans="1:13" s="76" customFormat="1" ht="15.4" customHeight="1">
      <c r="A180" s="86">
        <v>172</v>
      </c>
      <c r="B180" s="86"/>
      <c r="C180" s="88"/>
      <c r="D180" s="88"/>
      <c r="E180" s="87"/>
      <c r="F180" s="120"/>
      <c r="G180" s="121"/>
      <c r="H180" s="121"/>
      <c r="I180" s="122"/>
      <c r="J180" s="87"/>
      <c r="K180" s="132"/>
      <c r="L180" s="132"/>
      <c r="M180" s="132"/>
    </row>
    <row r="181" spans="1:13" s="76" customFormat="1" ht="15.4" customHeight="1">
      <c r="A181" s="86">
        <v>173</v>
      </c>
      <c r="B181" s="86"/>
      <c r="C181" s="88"/>
      <c r="D181" s="88"/>
      <c r="E181" s="87"/>
      <c r="F181" s="120"/>
      <c r="G181" s="121"/>
      <c r="H181" s="121"/>
      <c r="I181" s="122"/>
      <c r="J181" s="87"/>
      <c r="K181" s="132"/>
      <c r="L181" s="132"/>
      <c r="M181" s="132"/>
    </row>
    <row r="182" spans="1:13" s="76" customFormat="1" ht="15.4" customHeight="1">
      <c r="A182" s="86">
        <v>174</v>
      </c>
      <c r="B182" s="86"/>
      <c r="C182" s="88"/>
      <c r="D182" s="88"/>
      <c r="E182" s="87"/>
      <c r="F182" s="120"/>
      <c r="G182" s="121"/>
      <c r="H182" s="121"/>
      <c r="I182" s="122"/>
      <c r="J182" s="87"/>
      <c r="K182" s="132"/>
      <c r="L182" s="132"/>
      <c r="M182" s="132"/>
    </row>
    <row r="183" spans="1:13" s="76" customFormat="1" ht="15.4" customHeight="1">
      <c r="A183" s="86">
        <v>175</v>
      </c>
      <c r="B183" s="86"/>
      <c r="C183" s="88"/>
      <c r="D183" s="88"/>
      <c r="E183" s="87"/>
      <c r="F183" s="120"/>
      <c r="G183" s="121"/>
      <c r="H183" s="121"/>
      <c r="I183" s="122"/>
      <c r="J183" s="87"/>
      <c r="K183" s="132"/>
      <c r="L183" s="132"/>
      <c r="M183" s="132"/>
    </row>
    <row r="184" spans="1:13" s="76" customFormat="1" ht="15.4" customHeight="1">
      <c r="A184" s="86">
        <v>176</v>
      </c>
      <c r="B184" s="86"/>
      <c r="C184" s="88"/>
      <c r="D184" s="88"/>
      <c r="E184" s="87"/>
      <c r="F184" s="120"/>
      <c r="G184" s="121"/>
      <c r="H184" s="121"/>
      <c r="I184" s="122"/>
      <c r="J184" s="87"/>
      <c r="K184" s="132"/>
      <c r="L184" s="132"/>
      <c r="M184" s="132"/>
    </row>
    <row r="185" spans="1:13" s="76" customFormat="1" ht="15.4" customHeight="1">
      <c r="A185" s="86">
        <v>177</v>
      </c>
      <c r="B185" s="86"/>
      <c r="C185" s="88"/>
      <c r="D185" s="88"/>
      <c r="E185" s="87"/>
      <c r="F185" s="120"/>
      <c r="G185" s="121"/>
      <c r="H185" s="121"/>
      <c r="I185" s="122"/>
      <c r="J185" s="87"/>
      <c r="K185" s="132"/>
      <c r="L185" s="132"/>
      <c r="M185" s="132"/>
    </row>
    <row r="186" spans="1:13" s="76" customFormat="1" ht="15.4" customHeight="1">
      <c r="A186" s="86">
        <v>178</v>
      </c>
      <c r="B186" s="86"/>
      <c r="C186" s="88"/>
      <c r="D186" s="88"/>
      <c r="E186" s="87"/>
      <c r="F186" s="120"/>
      <c r="G186" s="121"/>
      <c r="H186" s="121"/>
      <c r="I186" s="122"/>
      <c r="J186" s="87"/>
      <c r="K186" s="132"/>
      <c r="L186" s="132"/>
      <c r="M186" s="132"/>
    </row>
    <row r="187" spans="1:13" s="76" customFormat="1" ht="15.4" customHeight="1">
      <c r="A187" s="86">
        <v>179</v>
      </c>
      <c r="B187" s="86"/>
      <c r="C187" s="88"/>
      <c r="D187" s="88"/>
      <c r="E187" s="87"/>
      <c r="F187" s="123"/>
      <c r="G187" s="121"/>
      <c r="H187" s="121"/>
      <c r="I187" s="122"/>
      <c r="J187" s="87"/>
      <c r="K187" s="132"/>
      <c r="L187" s="132"/>
      <c r="M187" s="132"/>
    </row>
    <row r="188" spans="1:13" s="76" customFormat="1" ht="15.4" customHeight="1">
      <c r="A188" s="86">
        <v>180</v>
      </c>
      <c r="B188" s="86"/>
      <c r="C188" s="88"/>
      <c r="D188" s="88"/>
      <c r="E188" s="87"/>
      <c r="F188" s="123"/>
      <c r="G188" s="121"/>
      <c r="H188" s="121"/>
      <c r="I188" s="122"/>
      <c r="J188" s="87"/>
      <c r="K188" s="132"/>
      <c r="L188" s="132"/>
      <c r="M188" s="132"/>
    </row>
    <row r="189" spans="1:13" s="76" customFormat="1" ht="15.4" customHeight="1">
      <c r="A189" s="86">
        <v>181</v>
      </c>
      <c r="B189" s="86"/>
      <c r="C189" s="88"/>
      <c r="D189" s="88"/>
      <c r="E189" s="87"/>
      <c r="F189" s="120"/>
      <c r="G189" s="121"/>
      <c r="H189" s="121"/>
      <c r="I189" s="122"/>
      <c r="J189" s="87"/>
      <c r="K189" s="132"/>
      <c r="L189" s="132"/>
      <c r="M189" s="132"/>
    </row>
    <row r="190" spans="1:13" s="76" customFormat="1" ht="15.4" customHeight="1">
      <c r="A190" s="86">
        <v>182</v>
      </c>
      <c r="B190" s="86"/>
      <c r="C190" s="88"/>
      <c r="D190" s="88"/>
      <c r="E190" s="87"/>
      <c r="F190" s="120"/>
      <c r="G190" s="121"/>
      <c r="H190" s="121"/>
      <c r="I190" s="122"/>
      <c r="J190" s="87"/>
      <c r="K190" s="132"/>
      <c r="L190" s="132"/>
      <c r="M190" s="132"/>
    </row>
    <row r="191" spans="1:13" s="76" customFormat="1" ht="15.4" customHeight="1">
      <c r="A191" s="86">
        <v>183</v>
      </c>
      <c r="B191" s="86"/>
      <c r="C191" s="88"/>
      <c r="D191" s="88"/>
      <c r="E191" s="87"/>
      <c r="F191" s="120"/>
      <c r="G191" s="121"/>
      <c r="H191" s="121"/>
      <c r="I191" s="122"/>
      <c r="J191" s="87"/>
      <c r="K191" s="132"/>
      <c r="L191" s="132"/>
      <c r="M191" s="132"/>
    </row>
    <row r="192" spans="1:13" s="76" customFormat="1" ht="15.4" customHeight="1">
      <c r="A192" s="86">
        <v>184</v>
      </c>
      <c r="B192" s="86"/>
      <c r="C192" s="88"/>
      <c r="D192" s="88"/>
      <c r="E192" s="87"/>
      <c r="F192" s="120"/>
      <c r="G192" s="121"/>
      <c r="H192" s="121"/>
      <c r="I192" s="122"/>
      <c r="J192" s="87"/>
      <c r="K192" s="132"/>
      <c r="L192" s="132"/>
      <c r="M192" s="132"/>
    </row>
    <row r="193" spans="1:13" s="76" customFormat="1" ht="15.4" customHeight="1">
      <c r="A193" s="86">
        <v>185</v>
      </c>
      <c r="B193" s="86"/>
      <c r="C193" s="88"/>
      <c r="D193" s="88"/>
      <c r="E193" s="87"/>
      <c r="F193" s="123"/>
      <c r="G193" s="121"/>
      <c r="H193" s="121"/>
      <c r="I193" s="122"/>
      <c r="J193" s="87"/>
      <c r="K193" s="132"/>
      <c r="L193" s="132"/>
      <c r="M193" s="132"/>
    </row>
    <row r="194" spans="1:13" s="76" customFormat="1" ht="15.4" customHeight="1">
      <c r="A194" s="86">
        <v>186</v>
      </c>
      <c r="B194" s="86"/>
      <c r="C194" s="88"/>
      <c r="D194" s="88"/>
      <c r="E194" s="87"/>
      <c r="F194" s="123"/>
      <c r="G194" s="121"/>
      <c r="H194" s="121"/>
      <c r="I194" s="122"/>
      <c r="J194" s="87"/>
      <c r="K194" s="132"/>
      <c r="L194" s="132"/>
      <c r="M194" s="132"/>
    </row>
    <row r="195" spans="1:13" s="76" customFormat="1" ht="15.4" customHeight="1">
      <c r="A195" s="86">
        <v>187</v>
      </c>
      <c r="B195" s="86"/>
      <c r="C195" s="88"/>
      <c r="D195" s="88"/>
      <c r="E195" s="87"/>
      <c r="F195" s="120"/>
      <c r="G195" s="121"/>
      <c r="H195" s="121"/>
      <c r="I195" s="122"/>
      <c r="J195" s="87"/>
      <c r="K195" s="132"/>
      <c r="L195" s="132"/>
      <c r="M195" s="132"/>
    </row>
    <row r="196" spans="1:13" s="76" customFormat="1" ht="15.4" customHeight="1">
      <c r="A196" s="86">
        <v>188</v>
      </c>
      <c r="B196" s="86"/>
      <c r="C196" s="88"/>
      <c r="D196" s="88"/>
      <c r="E196" s="87"/>
      <c r="F196" s="120"/>
      <c r="G196" s="121"/>
      <c r="H196" s="121"/>
      <c r="I196" s="122"/>
      <c r="J196" s="87"/>
      <c r="K196" s="132"/>
      <c r="L196" s="132"/>
      <c r="M196" s="132"/>
    </row>
    <row r="197" spans="1:13" s="76" customFormat="1" ht="15.4" customHeight="1">
      <c r="A197" s="86">
        <v>189</v>
      </c>
      <c r="B197" s="86"/>
      <c r="C197" s="88"/>
      <c r="D197" s="88"/>
      <c r="E197" s="87"/>
      <c r="F197" s="120"/>
      <c r="G197" s="121"/>
      <c r="H197" s="121"/>
      <c r="I197" s="122"/>
      <c r="J197" s="87"/>
      <c r="K197" s="132"/>
      <c r="L197" s="132"/>
      <c r="M197" s="132"/>
    </row>
    <row r="198" spans="1:13" s="76" customFormat="1" ht="15.4" customHeight="1">
      <c r="A198" s="86">
        <v>190</v>
      </c>
      <c r="B198" s="86"/>
      <c r="C198" s="88"/>
      <c r="D198" s="88"/>
      <c r="E198" s="87"/>
      <c r="F198" s="120"/>
      <c r="G198" s="121"/>
      <c r="H198" s="121"/>
      <c r="I198" s="122"/>
      <c r="J198" s="87"/>
      <c r="K198" s="132"/>
      <c r="L198" s="132"/>
      <c r="M198" s="132"/>
    </row>
    <row r="199" spans="1:13" s="76" customFormat="1" ht="15.4" customHeight="1">
      <c r="A199" s="86">
        <v>191</v>
      </c>
      <c r="B199" s="86"/>
      <c r="C199" s="88"/>
      <c r="D199" s="88"/>
      <c r="E199" s="87"/>
      <c r="F199" s="123"/>
      <c r="G199" s="121"/>
      <c r="H199" s="121"/>
      <c r="I199" s="122"/>
      <c r="J199" s="87"/>
      <c r="K199" s="132"/>
      <c r="L199" s="132"/>
      <c r="M199" s="132"/>
    </row>
    <row r="200" spans="1:13" s="76" customFormat="1" ht="15.4" customHeight="1">
      <c r="A200" s="86">
        <v>192</v>
      </c>
      <c r="B200" s="86"/>
      <c r="C200" s="88"/>
      <c r="D200" s="88"/>
      <c r="E200" s="87"/>
      <c r="F200" s="123"/>
      <c r="G200" s="121"/>
      <c r="H200" s="121"/>
      <c r="I200" s="122"/>
      <c r="J200" s="87"/>
      <c r="K200" s="132"/>
      <c r="L200" s="132"/>
      <c r="M200" s="132"/>
    </row>
    <row r="201" spans="1:13" s="76" customFormat="1" ht="15.4" customHeight="1">
      <c r="A201" s="86">
        <v>193</v>
      </c>
      <c r="B201" s="86"/>
      <c r="C201" s="88"/>
      <c r="D201" s="88"/>
      <c r="E201" s="87"/>
      <c r="F201" s="120"/>
      <c r="G201" s="121"/>
      <c r="H201" s="121"/>
      <c r="I201" s="122"/>
      <c r="J201" s="87"/>
      <c r="K201" s="132"/>
      <c r="L201" s="132"/>
      <c r="M201" s="132"/>
    </row>
    <row r="202" spans="1:13" s="76" customFormat="1" ht="15.4" customHeight="1">
      <c r="A202" s="86">
        <v>194</v>
      </c>
      <c r="B202" s="86"/>
      <c r="C202" s="88"/>
      <c r="D202" s="88"/>
      <c r="E202" s="87"/>
      <c r="F202" s="120"/>
      <c r="G202" s="121"/>
      <c r="H202" s="121"/>
      <c r="I202" s="122"/>
      <c r="J202" s="87"/>
      <c r="K202" s="132"/>
      <c r="L202" s="132"/>
      <c r="M202" s="132"/>
    </row>
    <row r="203" spans="1:13" s="76" customFormat="1" ht="15.4" customHeight="1">
      <c r="A203" s="86">
        <v>195</v>
      </c>
      <c r="B203" s="86"/>
      <c r="C203" s="88"/>
      <c r="D203" s="88"/>
      <c r="E203" s="87"/>
      <c r="F203" s="120"/>
      <c r="G203" s="121"/>
      <c r="H203" s="121"/>
      <c r="I203" s="122"/>
      <c r="J203" s="87"/>
      <c r="K203" s="132"/>
      <c r="L203" s="132"/>
      <c r="M203" s="132"/>
    </row>
    <row r="204" spans="1:13" s="76" customFormat="1" ht="15.4" customHeight="1">
      <c r="A204" s="86">
        <v>196</v>
      </c>
      <c r="B204" s="86"/>
      <c r="C204" s="88"/>
      <c r="D204" s="88"/>
      <c r="E204" s="87"/>
      <c r="F204" s="120"/>
      <c r="G204" s="121"/>
      <c r="H204" s="121"/>
      <c r="I204" s="122"/>
      <c r="J204" s="87"/>
      <c r="K204" s="132"/>
      <c r="L204" s="132"/>
      <c r="M204" s="132"/>
    </row>
    <row r="205" spans="1:13" s="76" customFormat="1" ht="15.4" customHeight="1">
      <c r="A205" s="86">
        <v>197</v>
      </c>
      <c r="B205" s="86"/>
      <c r="C205" s="88"/>
      <c r="D205" s="88"/>
      <c r="E205" s="87"/>
      <c r="F205" s="123"/>
      <c r="G205" s="121"/>
      <c r="H205" s="121"/>
      <c r="I205" s="122"/>
      <c r="J205" s="87"/>
      <c r="K205" s="132"/>
      <c r="L205" s="132"/>
      <c r="M205" s="132"/>
    </row>
    <row r="206" spans="1:13" s="76" customFormat="1" ht="15.4" customHeight="1">
      <c r="A206" s="86">
        <v>198</v>
      </c>
      <c r="B206" s="86"/>
      <c r="C206" s="88"/>
      <c r="D206" s="88"/>
      <c r="E206" s="87"/>
      <c r="F206" s="123"/>
      <c r="G206" s="121"/>
      <c r="H206" s="121"/>
      <c r="I206" s="122"/>
      <c r="J206" s="87"/>
      <c r="K206" s="132"/>
      <c r="L206" s="132"/>
      <c r="M206" s="132"/>
    </row>
    <row r="207" spans="1:13" s="76" customFormat="1" ht="15.4" customHeight="1">
      <c r="A207" s="86">
        <v>199</v>
      </c>
      <c r="B207" s="86"/>
      <c r="C207" s="88"/>
      <c r="D207" s="88"/>
      <c r="E207" s="87"/>
      <c r="F207" s="120"/>
      <c r="G207" s="121"/>
      <c r="H207" s="121"/>
      <c r="I207" s="122"/>
      <c r="J207" s="87"/>
      <c r="K207" s="132"/>
      <c r="L207" s="132"/>
      <c r="M207" s="132"/>
    </row>
    <row r="208" spans="1:13" s="76" customFormat="1" ht="15.4" customHeight="1">
      <c r="A208" s="86">
        <v>200</v>
      </c>
      <c r="B208" s="86"/>
      <c r="C208" s="88"/>
      <c r="D208" s="88"/>
      <c r="E208" s="87"/>
      <c r="F208" s="120"/>
      <c r="G208" s="121"/>
      <c r="H208" s="121"/>
      <c r="I208" s="122"/>
      <c r="J208" s="87"/>
      <c r="K208" s="132"/>
      <c r="L208" s="132"/>
      <c r="M208" s="132"/>
    </row>
    <row r="209" spans="1:13" s="76" customFormat="1" ht="15.4" customHeight="1">
      <c r="A209" s="86">
        <v>201</v>
      </c>
      <c r="B209" s="86"/>
      <c r="C209" s="88"/>
      <c r="D209" s="88"/>
      <c r="E209" s="87"/>
      <c r="F209" s="120"/>
      <c r="G209" s="121"/>
      <c r="H209" s="121"/>
      <c r="I209" s="122"/>
      <c r="J209" s="87"/>
      <c r="K209" s="132"/>
      <c r="L209" s="132"/>
      <c r="M209" s="132"/>
    </row>
    <row r="210" spans="1:13" s="76" customFormat="1" ht="15.4" customHeight="1">
      <c r="A210" s="86">
        <v>202</v>
      </c>
      <c r="B210" s="86"/>
      <c r="C210" s="88"/>
      <c r="D210" s="88"/>
      <c r="E210" s="87"/>
      <c r="F210" s="120"/>
      <c r="G210" s="121"/>
      <c r="H210" s="121"/>
      <c r="I210" s="122"/>
      <c r="J210" s="87"/>
      <c r="K210" s="132"/>
      <c r="L210" s="132"/>
      <c r="M210" s="132"/>
    </row>
    <row r="211" spans="1:13" s="76" customFormat="1" ht="15.4" customHeight="1">
      <c r="A211" s="86">
        <v>203</v>
      </c>
      <c r="B211" s="86"/>
      <c r="C211" s="88"/>
      <c r="D211" s="88"/>
      <c r="E211" s="87"/>
      <c r="F211" s="123"/>
      <c r="G211" s="121"/>
      <c r="H211" s="121"/>
      <c r="I211" s="122"/>
      <c r="J211" s="87"/>
      <c r="K211" s="132"/>
      <c r="L211" s="132"/>
      <c r="M211" s="132"/>
    </row>
    <row r="212" spans="1:13" s="76" customFormat="1" ht="15.4" customHeight="1">
      <c r="A212" s="86">
        <v>204</v>
      </c>
      <c r="B212" s="86"/>
      <c r="C212" s="88"/>
      <c r="D212" s="88"/>
      <c r="E212" s="87"/>
      <c r="F212" s="123"/>
      <c r="G212" s="121"/>
      <c r="H212" s="121"/>
      <c r="I212" s="122"/>
      <c r="J212" s="87"/>
      <c r="K212" s="132"/>
      <c r="L212" s="132"/>
      <c r="M212" s="132"/>
    </row>
    <row r="213" spans="1:13" s="76" customFormat="1" ht="15.4" customHeight="1">
      <c r="A213" s="86">
        <v>205</v>
      </c>
      <c r="B213" s="86"/>
      <c r="C213" s="88"/>
      <c r="D213" s="88"/>
      <c r="E213" s="87"/>
      <c r="F213" s="120"/>
      <c r="G213" s="121"/>
      <c r="H213" s="121"/>
      <c r="I213" s="122"/>
      <c r="J213" s="87"/>
      <c r="K213" s="132"/>
      <c r="L213" s="132"/>
      <c r="M213" s="132"/>
    </row>
    <row r="214" spans="1:13" s="76" customFormat="1" ht="15.4" customHeight="1">
      <c r="A214" s="86">
        <v>206</v>
      </c>
      <c r="B214" s="86"/>
      <c r="C214" s="88"/>
      <c r="D214" s="88"/>
      <c r="E214" s="87"/>
      <c r="F214" s="120"/>
      <c r="G214" s="121"/>
      <c r="H214" s="121"/>
      <c r="I214" s="122"/>
      <c r="J214" s="87"/>
      <c r="K214" s="132"/>
      <c r="L214" s="132"/>
      <c r="M214" s="132"/>
    </row>
    <row r="215" spans="1:13" s="76" customFormat="1" ht="15.4" customHeight="1">
      <c r="A215" s="86">
        <v>207</v>
      </c>
      <c r="B215" s="86"/>
      <c r="C215" s="88"/>
      <c r="D215" s="88"/>
      <c r="E215" s="87"/>
      <c r="F215" s="120"/>
      <c r="G215" s="121"/>
      <c r="H215" s="121"/>
      <c r="I215" s="122"/>
      <c r="J215" s="87"/>
      <c r="K215" s="132"/>
      <c r="L215" s="132"/>
      <c r="M215" s="132"/>
    </row>
    <row r="216" spans="1:13" s="76" customFormat="1" ht="15.4" customHeight="1">
      <c r="A216" s="86">
        <v>208</v>
      </c>
      <c r="B216" s="86"/>
      <c r="C216" s="88"/>
      <c r="D216" s="88"/>
      <c r="E216" s="87"/>
      <c r="F216" s="120"/>
      <c r="G216" s="121"/>
      <c r="H216" s="121"/>
      <c r="I216" s="122"/>
      <c r="J216" s="87"/>
      <c r="K216" s="132"/>
      <c r="L216" s="132"/>
      <c r="M216" s="132"/>
    </row>
    <row r="217" spans="1:13" s="76" customFormat="1" ht="15.4" customHeight="1">
      <c r="A217" s="86">
        <v>209</v>
      </c>
      <c r="B217" s="86"/>
      <c r="C217" s="88"/>
      <c r="D217" s="88"/>
      <c r="E217" s="87"/>
      <c r="F217" s="120"/>
      <c r="G217" s="121"/>
      <c r="H217" s="121"/>
      <c r="I217" s="122"/>
      <c r="J217" s="87"/>
      <c r="K217" s="132"/>
      <c r="L217" s="132"/>
      <c r="M217" s="132"/>
    </row>
    <row r="218" spans="1:13" s="76" customFormat="1" ht="15.4" customHeight="1">
      <c r="A218" s="86">
        <v>210</v>
      </c>
      <c r="B218" s="86"/>
      <c r="C218" s="88"/>
      <c r="D218" s="88"/>
      <c r="E218" s="87"/>
      <c r="F218" s="120"/>
      <c r="G218" s="121"/>
      <c r="H218" s="121"/>
      <c r="I218" s="122"/>
      <c r="J218" s="87"/>
      <c r="K218" s="132"/>
      <c r="L218" s="132"/>
      <c r="M218" s="132"/>
    </row>
    <row r="219" spans="1:13" s="76" customFormat="1" ht="15.4" customHeight="1">
      <c r="A219" s="86">
        <v>211</v>
      </c>
      <c r="B219" s="86"/>
      <c r="C219" s="88"/>
      <c r="D219" s="88"/>
      <c r="E219" s="87"/>
      <c r="F219" s="120"/>
      <c r="G219" s="121"/>
      <c r="H219" s="121"/>
      <c r="I219" s="122"/>
      <c r="J219" s="87"/>
      <c r="K219" s="132"/>
      <c r="L219" s="132"/>
      <c r="M219" s="132"/>
    </row>
    <row r="220" spans="1:13" s="76" customFormat="1" ht="15.4" customHeight="1">
      <c r="A220" s="86">
        <v>212</v>
      </c>
      <c r="B220" s="86"/>
      <c r="C220" s="88"/>
      <c r="D220" s="88"/>
      <c r="E220" s="87"/>
      <c r="F220" s="120"/>
      <c r="G220" s="121"/>
      <c r="H220" s="121"/>
      <c r="I220" s="122"/>
      <c r="J220" s="87"/>
      <c r="K220" s="132"/>
      <c r="L220" s="132"/>
      <c r="M220" s="132"/>
    </row>
    <row r="221" spans="1:13" s="76" customFormat="1" ht="15.4" customHeight="1">
      <c r="A221" s="86">
        <v>213</v>
      </c>
      <c r="B221" s="86"/>
      <c r="C221" s="88"/>
      <c r="D221" s="88"/>
      <c r="E221" s="87"/>
      <c r="F221" s="123"/>
      <c r="G221" s="121"/>
      <c r="H221" s="121"/>
      <c r="I221" s="122"/>
      <c r="J221" s="87"/>
      <c r="K221" s="132"/>
      <c r="L221" s="132"/>
      <c r="M221" s="132"/>
    </row>
    <row r="222" spans="1:13" s="76" customFormat="1" ht="15.4" customHeight="1">
      <c r="A222" s="86">
        <v>214</v>
      </c>
      <c r="B222" s="86"/>
      <c r="C222" s="88"/>
      <c r="D222" s="88"/>
      <c r="E222" s="87"/>
      <c r="F222" s="123"/>
      <c r="G222" s="121"/>
      <c r="H222" s="121"/>
      <c r="I222" s="122"/>
      <c r="J222" s="87"/>
      <c r="K222" s="132"/>
      <c r="L222" s="132"/>
      <c r="M222" s="132"/>
    </row>
    <row r="223" spans="1:13" s="76" customFormat="1" ht="15.4" customHeight="1">
      <c r="A223" s="86">
        <v>215</v>
      </c>
      <c r="B223" s="86"/>
      <c r="C223" s="88"/>
      <c r="D223" s="88"/>
      <c r="E223" s="87"/>
      <c r="F223" s="120"/>
      <c r="G223" s="121"/>
      <c r="H223" s="121"/>
      <c r="I223" s="122"/>
      <c r="J223" s="87"/>
      <c r="K223" s="132"/>
      <c r="L223" s="132"/>
      <c r="M223" s="132"/>
    </row>
    <row r="224" spans="1:13" s="76" customFormat="1" ht="15.4" customHeight="1">
      <c r="A224" s="86">
        <v>216</v>
      </c>
      <c r="B224" s="86"/>
      <c r="C224" s="88"/>
      <c r="D224" s="88"/>
      <c r="E224" s="87"/>
      <c r="F224" s="120"/>
      <c r="G224" s="121"/>
      <c r="H224" s="121"/>
      <c r="I224" s="122"/>
      <c r="J224" s="87"/>
      <c r="K224" s="132"/>
      <c r="L224" s="132"/>
      <c r="M224" s="132"/>
    </row>
    <row r="225" spans="1:13" s="76" customFormat="1" ht="15.4" customHeight="1">
      <c r="A225" s="86">
        <v>217</v>
      </c>
      <c r="B225" s="86"/>
      <c r="C225" s="88"/>
      <c r="D225" s="88"/>
      <c r="E225" s="87"/>
      <c r="F225" s="120"/>
      <c r="G225" s="121"/>
      <c r="H225" s="121"/>
      <c r="I225" s="122"/>
      <c r="J225" s="87"/>
      <c r="K225" s="132"/>
      <c r="L225" s="132"/>
      <c r="M225" s="132"/>
    </row>
    <row r="226" spans="1:13" s="76" customFormat="1" ht="15.4" customHeight="1">
      <c r="A226" s="86">
        <v>218</v>
      </c>
      <c r="B226" s="86"/>
      <c r="C226" s="88"/>
      <c r="D226" s="88"/>
      <c r="E226" s="87"/>
      <c r="F226" s="120"/>
      <c r="G226" s="121"/>
      <c r="H226" s="121"/>
      <c r="I226" s="122"/>
      <c r="J226" s="87"/>
      <c r="K226" s="132"/>
      <c r="L226" s="132"/>
      <c r="M226" s="132"/>
    </row>
    <row r="227" spans="1:13" s="76" customFormat="1" ht="15.4" customHeight="1">
      <c r="A227" s="86">
        <v>219</v>
      </c>
      <c r="B227" s="86"/>
      <c r="C227" s="88"/>
      <c r="D227" s="88"/>
      <c r="E227" s="87"/>
      <c r="F227" s="123"/>
      <c r="G227" s="121"/>
      <c r="H227" s="121"/>
      <c r="I227" s="122"/>
      <c r="J227" s="87"/>
      <c r="K227" s="132"/>
      <c r="L227" s="132"/>
      <c r="M227" s="132"/>
    </row>
    <row r="228" spans="1:13" s="76" customFormat="1" ht="15.4" customHeight="1">
      <c r="A228" s="86">
        <v>220</v>
      </c>
      <c r="B228" s="86"/>
      <c r="C228" s="88"/>
      <c r="D228" s="88"/>
      <c r="E228" s="87"/>
      <c r="F228" s="123"/>
      <c r="G228" s="121"/>
      <c r="H228" s="121"/>
      <c r="I228" s="122"/>
      <c r="J228" s="87"/>
      <c r="K228" s="132"/>
      <c r="L228" s="132"/>
      <c r="M228" s="132"/>
    </row>
    <row r="229" spans="1:13" s="76" customFormat="1" ht="15.4" customHeight="1">
      <c r="A229" s="86">
        <v>221</v>
      </c>
      <c r="B229" s="86"/>
      <c r="C229" s="88"/>
      <c r="D229" s="88"/>
      <c r="E229" s="87"/>
      <c r="F229" s="120"/>
      <c r="G229" s="121"/>
      <c r="H229" s="121"/>
      <c r="I229" s="122"/>
      <c r="J229" s="87"/>
      <c r="K229" s="132"/>
      <c r="L229" s="132"/>
      <c r="M229" s="132"/>
    </row>
    <row r="230" spans="1:13" s="76" customFormat="1" ht="15.4" customHeight="1">
      <c r="A230" s="86">
        <v>222</v>
      </c>
      <c r="B230" s="86"/>
      <c r="C230" s="88"/>
      <c r="D230" s="88"/>
      <c r="E230" s="87"/>
      <c r="F230" s="120"/>
      <c r="G230" s="121"/>
      <c r="H230" s="121"/>
      <c r="I230" s="122"/>
      <c r="J230" s="87"/>
      <c r="K230" s="132"/>
      <c r="L230" s="132"/>
      <c r="M230" s="132"/>
    </row>
    <row r="231" spans="1:13" s="76" customFormat="1" ht="15.4" customHeight="1">
      <c r="A231" s="86">
        <v>223</v>
      </c>
      <c r="B231" s="86"/>
      <c r="C231" s="88"/>
      <c r="D231" s="88"/>
      <c r="E231" s="87"/>
      <c r="F231" s="120"/>
      <c r="G231" s="121"/>
      <c r="H231" s="121"/>
      <c r="I231" s="122"/>
      <c r="J231" s="87"/>
      <c r="K231" s="132"/>
      <c r="L231" s="132"/>
      <c r="M231" s="132"/>
    </row>
    <row r="232" spans="1:13" s="76" customFormat="1" ht="15.4" customHeight="1">
      <c r="A232" s="86">
        <v>224</v>
      </c>
      <c r="B232" s="86"/>
      <c r="C232" s="88"/>
      <c r="D232" s="88"/>
      <c r="E232" s="87"/>
      <c r="F232" s="120"/>
      <c r="G232" s="121"/>
      <c r="H232" s="121"/>
      <c r="I232" s="122"/>
      <c r="J232" s="87"/>
      <c r="K232" s="132"/>
      <c r="L232" s="132"/>
      <c r="M232" s="132"/>
    </row>
    <row r="233" spans="1:13" s="76" customFormat="1" ht="15.4" customHeight="1">
      <c r="A233" s="86">
        <v>225</v>
      </c>
      <c r="B233" s="86"/>
      <c r="C233" s="88"/>
      <c r="D233" s="88"/>
      <c r="E233" s="87"/>
      <c r="F233" s="123"/>
      <c r="G233" s="121"/>
      <c r="H233" s="121"/>
      <c r="I233" s="122"/>
      <c r="J233" s="87"/>
      <c r="K233" s="132"/>
      <c r="L233" s="132"/>
      <c r="M233" s="132"/>
    </row>
    <row r="234" spans="1:13" s="76" customFormat="1" ht="15.4" customHeight="1">
      <c r="A234" s="86">
        <v>226</v>
      </c>
      <c r="B234" s="86"/>
      <c r="C234" s="88"/>
      <c r="D234" s="88"/>
      <c r="E234" s="87"/>
      <c r="F234" s="123"/>
      <c r="G234" s="121"/>
      <c r="H234" s="121"/>
      <c r="I234" s="122"/>
      <c r="J234" s="87"/>
      <c r="K234" s="132"/>
      <c r="L234" s="132"/>
      <c r="M234" s="132"/>
    </row>
    <row r="235" spans="1:13" s="76" customFormat="1" ht="15.4" customHeight="1">
      <c r="A235" s="86">
        <v>227</v>
      </c>
      <c r="B235" s="86"/>
      <c r="C235" s="88"/>
      <c r="D235" s="88"/>
      <c r="E235" s="87"/>
      <c r="F235" s="120"/>
      <c r="G235" s="121"/>
      <c r="H235" s="121"/>
      <c r="I235" s="122"/>
      <c r="J235" s="87"/>
      <c r="K235" s="132"/>
      <c r="L235" s="132"/>
      <c r="M235" s="132"/>
    </row>
    <row r="236" spans="1:13" s="76" customFormat="1" ht="15.4" customHeight="1">
      <c r="A236" s="86">
        <v>228</v>
      </c>
      <c r="B236" s="86"/>
      <c r="C236" s="88"/>
      <c r="D236" s="88"/>
      <c r="E236" s="87"/>
      <c r="F236" s="120"/>
      <c r="G236" s="121"/>
      <c r="H236" s="121"/>
      <c r="I236" s="122"/>
      <c r="J236" s="87"/>
      <c r="K236" s="132"/>
      <c r="L236" s="132"/>
      <c r="M236" s="132"/>
    </row>
    <row r="237" spans="1:13" s="76" customFormat="1" ht="15.4" customHeight="1">
      <c r="A237" s="86">
        <v>229</v>
      </c>
      <c r="B237" s="86"/>
      <c r="C237" s="88"/>
      <c r="D237" s="88"/>
      <c r="E237" s="87"/>
      <c r="F237" s="120"/>
      <c r="G237" s="121"/>
      <c r="H237" s="121"/>
      <c r="I237" s="122"/>
      <c r="J237" s="87"/>
      <c r="K237" s="132"/>
      <c r="L237" s="132"/>
      <c r="M237" s="132"/>
    </row>
    <row r="238" spans="1:13" s="76" customFormat="1" ht="15.4" customHeight="1">
      <c r="A238" s="86">
        <v>230</v>
      </c>
      <c r="B238" s="86"/>
      <c r="C238" s="88"/>
      <c r="D238" s="88"/>
      <c r="E238" s="87"/>
      <c r="F238" s="120"/>
      <c r="G238" s="121"/>
      <c r="H238" s="121"/>
      <c r="I238" s="122"/>
      <c r="J238" s="87"/>
      <c r="K238" s="132"/>
      <c r="L238" s="132"/>
      <c r="M238" s="132"/>
    </row>
    <row r="239" spans="1:13" s="76" customFormat="1" ht="15.4" customHeight="1">
      <c r="A239" s="86">
        <v>231</v>
      </c>
      <c r="B239" s="86"/>
      <c r="C239" s="88"/>
      <c r="D239" s="88"/>
      <c r="E239" s="87"/>
      <c r="F239" s="123"/>
      <c r="G239" s="121"/>
      <c r="H239" s="121"/>
      <c r="I239" s="122"/>
      <c r="J239" s="87"/>
      <c r="K239" s="132"/>
      <c r="L239" s="132"/>
      <c r="M239" s="132"/>
    </row>
    <row r="240" spans="1:13" s="76" customFormat="1" ht="15.4" customHeight="1">
      <c r="A240" s="86">
        <v>232</v>
      </c>
      <c r="B240" s="86"/>
      <c r="C240" s="88"/>
      <c r="D240" s="88"/>
      <c r="E240" s="87"/>
      <c r="F240" s="123"/>
      <c r="G240" s="121"/>
      <c r="H240" s="121"/>
      <c r="I240" s="122"/>
      <c r="J240" s="87"/>
      <c r="K240" s="132"/>
      <c r="L240" s="132"/>
      <c r="M240" s="132"/>
    </row>
    <row r="241" spans="1:13" s="76" customFormat="1" ht="15.4" customHeight="1">
      <c r="A241" s="86">
        <v>233</v>
      </c>
      <c r="B241" s="86"/>
      <c r="C241" s="88"/>
      <c r="D241" s="88"/>
      <c r="E241" s="87"/>
      <c r="F241" s="120"/>
      <c r="G241" s="121"/>
      <c r="H241" s="121"/>
      <c r="I241" s="122"/>
      <c r="J241" s="87"/>
      <c r="K241" s="132"/>
      <c r="L241" s="132"/>
      <c r="M241" s="132"/>
    </row>
    <row r="242" spans="1:13" s="76" customFormat="1" ht="15.4" customHeight="1">
      <c r="A242" s="86">
        <v>234</v>
      </c>
      <c r="B242" s="86"/>
      <c r="C242" s="88"/>
      <c r="D242" s="88"/>
      <c r="E242" s="87"/>
      <c r="F242" s="120"/>
      <c r="G242" s="121"/>
      <c r="H242" s="121"/>
      <c r="I242" s="122"/>
      <c r="J242" s="87"/>
      <c r="K242" s="132"/>
      <c r="L242" s="132"/>
      <c r="M242" s="132"/>
    </row>
    <row r="243" spans="1:13" s="76" customFormat="1" ht="15.4" customHeight="1">
      <c r="A243" s="86">
        <v>235</v>
      </c>
      <c r="B243" s="86"/>
      <c r="C243" s="88"/>
      <c r="D243" s="88"/>
      <c r="E243" s="87"/>
      <c r="F243" s="120"/>
      <c r="G243" s="121"/>
      <c r="H243" s="121"/>
      <c r="I243" s="122"/>
      <c r="J243" s="87"/>
      <c r="K243" s="132"/>
      <c r="L243" s="132"/>
      <c r="M243" s="132"/>
    </row>
    <row r="244" spans="1:13" s="76" customFormat="1" ht="15.4" customHeight="1">
      <c r="A244" s="86">
        <v>236</v>
      </c>
      <c r="B244" s="86"/>
      <c r="C244" s="88"/>
      <c r="D244" s="88"/>
      <c r="E244" s="87"/>
      <c r="F244" s="120"/>
      <c r="G244" s="121"/>
      <c r="H244" s="121"/>
      <c r="I244" s="122"/>
      <c r="J244" s="87"/>
      <c r="K244" s="132"/>
      <c r="L244" s="132"/>
      <c r="M244" s="132"/>
    </row>
    <row r="245" spans="1:13" s="76" customFormat="1" ht="15.4" customHeight="1">
      <c r="A245" s="86">
        <v>237</v>
      </c>
      <c r="B245" s="86"/>
      <c r="C245" s="88"/>
      <c r="D245" s="88"/>
      <c r="E245" s="87"/>
      <c r="F245" s="120"/>
      <c r="G245" s="121"/>
      <c r="H245" s="121"/>
      <c r="I245" s="122"/>
      <c r="J245" s="87"/>
      <c r="K245" s="132"/>
      <c r="L245" s="132"/>
      <c r="M245" s="132"/>
    </row>
    <row r="246" spans="1:13" s="76" customFormat="1" ht="15.4" customHeight="1">
      <c r="A246" s="86">
        <v>238</v>
      </c>
      <c r="B246" s="86"/>
      <c r="C246" s="88"/>
      <c r="D246" s="88"/>
      <c r="E246" s="87"/>
      <c r="F246" s="120"/>
      <c r="G246" s="121"/>
      <c r="H246" s="121"/>
      <c r="I246" s="122"/>
      <c r="J246" s="87"/>
      <c r="K246" s="132"/>
      <c r="L246" s="132"/>
      <c r="M246" s="132"/>
    </row>
    <row r="247" spans="1:13" s="76" customFormat="1" ht="15.4" customHeight="1">
      <c r="A247" s="86">
        <v>239</v>
      </c>
      <c r="B247" s="86"/>
      <c r="C247" s="88"/>
      <c r="D247" s="88"/>
      <c r="E247" s="87"/>
      <c r="F247" s="120"/>
      <c r="G247" s="121"/>
      <c r="H247" s="121"/>
      <c r="I247" s="122"/>
      <c r="J247" s="87"/>
      <c r="K247" s="132"/>
      <c r="L247" s="132"/>
      <c r="M247" s="132"/>
    </row>
    <row r="248" spans="1:13" s="76" customFormat="1" ht="15.4" customHeight="1">
      <c r="A248" s="86">
        <v>240</v>
      </c>
      <c r="B248" s="86"/>
      <c r="C248" s="88"/>
      <c r="D248" s="88"/>
      <c r="E248" s="87"/>
      <c r="F248" s="120"/>
      <c r="G248" s="121"/>
      <c r="H248" s="121"/>
      <c r="I248" s="122"/>
      <c r="J248" s="87"/>
      <c r="K248" s="132"/>
      <c r="L248" s="132"/>
      <c r="M248" s="132"/>
    </row>
    <row r="249" spans="1:13" s="76" customFormat="1" ht="15.4" customHeight="1">
      <c r="A249" s="86">
        <v>241</v>
      </c>
      <c r="B249" s="86"/>
      <c r="C249" s="88"/>
      <c r="D249" s="88"/>
      <c r="E249" s="87"/>
      <c r="F249" s="120"/>
      <c r="G249" s="121"/>
      <c r="H249" s="121"/>
      <c r="I249" s="122"/>
      <c r="J249" s="87"/>
      <c r="K249" s="132"/>
      <c r="L249" s="132"/>
      <c r="M249" s="132"/>
    </row>
    <row r="250" spans="1:13" s="76" customFormat="1" ht="15.4" customHeight="1">
      <c r="A250" s="86">
        <v>242</v>
      </c>
      <c r="B250" s="86"/>
      <c r="C250" s="88"/>
      <c r="D250" s="88"/>
      <c r="E250" s="87"/>
      <c r="F250" s="120"/>
      <c r="G250" s="121"/>
      <c r="H250" s="121"/>
      <c r="I250" s="122"/>
      <c r="J250" s="87"/>
      <c r="K250" s="132"/>
      <c r="L250" s="132"/>
      <c r="M250" s="132"/>
    </row>
    <row r="251" spans="1:13" s="76" customFormat="1" ht="15.4" customHeight="1">
      <c r="A251" s="86">
        <v>243</v>
      </c>
      <c r="B251" s="86"/>
      <c r="C251" s="88"/>
      <c r="D251" s="88"/>
      <c r="E251" s="87"/>
      <c r="F251" s="120"/>
      <c r="G251" s="121"/>
      <c r="H251" s="121"/>
      <c r="I251" s="122"/>
      <c r="J251" s="87"/>
      <c r="K251" s="132"/>
      <c r="L251" s="132"/>
      <c r="M251" s="132"/>
    </row>
    <row r="252" spans="1:13" s="76" customFormat="1" ht="15.4" customHeight="1">
      <c r="A252" s="86">
        <v>244</v>
      </c>
      <c r="B252" s="86"/>
      <c r="C252" s="88"/>
      <c r="D252" s="88"/>
      <c r="E252" s="87"/>
      <c r="F252" s="120"/>
      <c r="G252" s="121"/>
      <c r="H252" s="121"/>
      <c r="I252" s="122"/>
      <c r="J252" s="87"/>
      <c r="K252" s="132"/>
      <c r="L252" s="132"/>
      <c r="M252" s="132"/>
    </row>
    <row r="253" spans="1:13" s="76" customFormat="1" ht="15.4" customHeight="1">
      <c r="A253" s="86">
        <v>245</v>
      </c>
      <c r="B253" s="86"/>
      <c r="C253" s="88"/>
      <c r="D253" s="88"/>
      <c r="E253" s="87"/>
      <c r="F253" s="120"/>
      <c r="G253" s="121"/>
      <c r="H253" s="121"/>
      <c r="I253" s="122"/>
      <c r="J253" s="87"/>
      <c r="K253" s="132"/>
      <c r="L253" s="132"/>
      <c r="M253" s="132"/>
    </row>
    <row r="254" spans="1:13" s="76" customFormat="1" ht="15.4" customHeight="1">
      <c r="A254" s="86">
        <v>246</v>
      </c>
      <c r="B254" s="86"/>
      <c r="C254" s="88"/>
      <c r="D254" s="88"/>
      <c r="E254" s="87"/>
      <c r="F254" s="120"/>
      <c r="G254" s="121"/>
      <c r="H254" s="121"/>
      <c r="I254" s="122"/>
      <c r="J254" s="87"/>
      <c r="K254" s="132"/>
      <c r="L254" s="132"/>
      <c r="M254" s="132"/>
    </row>
    <row r="255" spans="1:13" s="76" customFormat="1" ht="15.4" customHeight="1">
      <c r="A255" s="86">
        <v>247</v>
      </c>
      <c r="B255" s="86"/>
      <c r="C255" s="88"/>
      <c r="D255" s="88"/>
      <c r="E255" s="87"/>
      <c r="F255" s="120"/>
      <c r="G255" s="121"/>
      <c r="H255" s="121"/>
      <c r="I255" s="122"/>
      <c r="J255" s="87"/>
      <c r="K255" s="132"/>
      <c r="L255" s="132"/>
      <c r="M255" s="132"/>
    </row>
    <row r="256" spans="1:13" s="76" customFormat="1" ht="15.4" customHeight="1">
      <c r="A256" s="86">
        <v>248</v>
      </c>
      <c r="B256" s="86"/>
      <c r="C256" s="88"/>
      <c r="D256" s="88"/>
      <c r="E256" s="87"/>
      <c r="F256" s="120"/>
      <c r="G256" s="121"/>
      <c r="H256" s="121"/>
      <c r="I256" s="122"/>
      <c r="J256" s="87"/>
      <c r="K256" s="132"/>
      <c r="L256" s="132"/>
      <c r="M256" s="132"/>
    </row>
    <row r="257" spans="1:13" s="76" customFormat="1" ht="15.4" customHeight="1">
      <c r="A257" s="86">
        <v>249</v>
      </c>
      <c r="B257" s="86"/>
      <c r="C257" s="88"/>
      <c r="D257" s="88"/>
      <c r="E257" s="87"/>
      <c r="F257" s="120"/>
      <c r="G257" s="121"/>
      <c r="H257" s="121"/>
      <c r="I257" s="122"/>
      <c r="J257" s="87"/>
      <c r="K257" s="132"/>
      <c r="L257" s="132"/>
      <c r="M257" s="132"/>
    </row>
    <row r="258" spans="1:13" s="76" customFormat="1" ht="15.4" customHeight="1">
      <c r="A258" s="86">
        <v>250</v>
      </c>
      <c r="B258" s="86"/>
      <c r="C258" s="88"/>
      <c r="D258" s="88"/>
      <c r="E258" s="87"/>
      <c r="F258" s="120"/>
      <c r="G258" s="121"/>
      <c r="H258" s="121"/>
      <c r="I258" s="122"/>
      <c r="J258" s="87"/>
      <c r="K258" s="132"/>
      <c r="L258" s="132"/>
      <c r="M258" s="132"/>
    </row>
    <row r="259" spans="1:13" s="76" customFormat="1" ht="15.4" customHeight="1">
      <c r="A259" s="86">
        <v>251</v>
      </c>
      <c r="B259" s="86"/>
      <c r="C259" s="88"/>
      <c r="D259" s="88"/>
      <c r="E259" s="87"/>
      <c r="F259" s="120"/>
      <c r="G259" s="121"/>
      <c r="H259" s="121"/>
      <c r="I259" s="122"/>
      <c r="J259" s="87"/>
      <c r="K259" s="132"/>
      <c r="L259" s="132"/>
      <c r="M259" s="132"/>
    </row>
    <row r="260" spans="1:13" s="76" customFormat="1" ht="15.4" customHeight="1">
      <c r="A260" s="86">
        <v>252</v>
      </c>
      <c r="B260" s="86"/>
      <c r="C260" s="88"/>
      <c r="D260" s="88"/>
      <c r="E260" s="87"/>
      <c r="F260" s="120"/>
      <c r="G260" s="121"/>
      <c r="H260" s="121"/>
      <c r="I260" s="122"/>
      <c r="J260" s="87"/>
      <c r="K260" s="132"/>
      <c r="L260" s="132"/>
      <c r="M260" s="132"/>
    </row>
    <row r="261" spans="1:13" s="76" customFormat="1" ht="15.4" customHeight="1">
      <c r="A261" s="86">
        <v>253</v>
      </c>
      <c r="B261" s="86"/>
      <c r="C261" s="88"/>
      <c r="D261" s="88"/>
      <c r="E261" s="87"/>
      <c r="F261" s="120"/>
      <c r="G261" s="121"/>
      <c r="H261" s="121"/>
      <c r="I261" s="122"/>
      <c r="J261" s="87"/>
      <c r="K261" s="132"/>
      <c r="L261" s="132"/>
      <c r="M261" s="132"/>
    </row>
    <row r="262" spans="1:13" s="76" customFormat="1" ht="15.4" customHeight="1">
      <c r="A262" s="86">
        <v>254</v>
      </c>
      <c r="B262" s="86"/>
      <c r="C262" s="88"/>
      <c r="D262" s="88"/>
      <c r="E262" s="87"/>
      <c r="F262" s="120"/>
      <c r="G262" s="121"/>
      <c r="H262" s="121"/>
      <c r="I262" s="122"/>
      <c r="J262" s="87"/>
      <c r="K262" s="132"/>
      <c r="L262" s="132"/>
      <c r="M262" s="132"/>
    </row>
    <row r="263" spans="1:13" s="76" customFormat="1" ht="15.4" customHeight="1">
      <c r="A263" s="86">
        <v>255</v>
      </c>
      <c r="B263" s="86"/>
      <c r="C263" s="88"/>
      <c r="D263" s="88"/>
      <c r="E263" s="87"/>
      <c r="F263" s="120"/>
      <c r="G263" s="121"/>
      <c r="H263" s="121"/>
      <c r="I263" s="122"/>
      <c r="J263" s="87"/>
      <c r="K263" s="132"/>
      <c r="L263" s="132"/>
      <c r="M263" s="132"/>
    </row>
    <row r="264" spans="1:13" s="76" customFormat="1" ht="15.4" customHeight="1">
      <c r="A264" s="86">
        <v>256</v>
      </c>
      <c r="B264" s="86"/>
      <c r="C264" s="88"/>
      <c r="D264" s="88"/>
      <c r="E264" s="87"/>
      <c r="F264" s="120"/>
      <c r="G264" s="121"/>
      <c r="H264" s="121"/>
      <c r="I264" s="122"/>
      <c r="J264" s="87"/>
      <c r="K264" s="132"/>
      <c r="L264" s="132"/>
      <c r="M264" s="132"/>
    </row>
    <row r="265" spans="1:13" s="76" customFormat="1" ht="15.4" customHeight="1">
      <c r="A265" s="86">
        <v>257</v>
      </c>
      <c r="B265" s="86"/>
      <c r="C265" s="88"/>
      <c r="D265" s="88"/>
      <c r="E265" s="87"/>
      <c r="F265" s="120"/>
      <c r="G265" s="121"/>
      <c r="H265" s="121"/>
      <c r="I265" s="122"/>
      <c r="J265" s="87"/>
      <c r="K265" s="132"/>
      <c r="L265" s="132"/>
      <c r="M265" s="132"/>
    </row>
    <row r="266" spans="1:13" s="76" customFormat="1" ht="15.4" customHeight="1">
      <c r="A266" s="86">
        <v>258</v>
      </c>
      <c r="B266" s="86"/>
      <c r="C266" s="88"/>
      <c r="D266" s="88"/>
      <c r="E266" s="87"/>
      <c r="F266" s="120"/>
      <c r="G266" s="121"/>
      <c r="H266" s="121"/>
      <c r="I266" s="122"/>
      <c r="J266" s="87"/>
      <c r="K266" s="132"/>
      <c r="L266" s="132"/>
      <c r="M266" s="132"/>
    </row>
    <row r="267" spans="1:13" s="76" customFormat="1" ht="15.4" customHeight="1">
      <c r="A267" s="86">
        <v>259</v>
      </c>
      <c r="B267" s="86"/>
      <c r="C267" s="88"/>
      <c r="D267" s="88"/>
      <c r="E267" s="87"/>
      <c r="F267" s="120"/>
      <c r="G267" s="121"/>
      <c r="H267" s="121"/>
      <c r="I267" s="122"/>
      <c r="J267" s="87"/>
      <c r="K267" s="132"/>
      <c r="L267" s="132"/>
      <c r="M267" s="132"/>
    </row>
    <row r="268" spans="1:13" s="76" customFormat="1" ht="15.4" customHeight="1">
      <c r="A268" s="86">
        <v>260</v>
      </c>
      <c r="B268" s="86"/>
      <c r="C268" s="88"/>
      <c r="D268" s="88"/>
      <c r="E268" s="87"/>
      <c r="F268" s="120"/>
      <c r="G268" s="121"/>
      <c r="H268" s="121"/>
      <c r="I268" s="122"/>
      <c r="J268" s="87"/>
      <c r="K268" s="132"/>
      <c r="L268" s="132"/>
      <c r="M268" s="132"/>
    </row>
    <row r="269" spans="1:13" s="76" customFormat="1" ht="15.4" customHeight="1">
      <c r="A269" s="86">
        <v>261</v>
      </c>
      <c r="B269" s="86"/>
      <c r="C269" s="88"/>
      <c r="D269" s="88"/>
      <c r="E269" s="87"/>
      <c r="F269" s="120"/>
      <c r="G269" s="121"/>
      <c r="H269" s="121"/>
      <c r="I269" s="122"/>
      <c r="J269" s="87"/>
      <c r="K269" s="132"/>
      <c r="L269" s="132"/>
      <c r="M269" s="132"/>
    </row>
    <row r="270" spans="1:13" s="76" customFormat="1" ht="15.4" customHeight="1">
      <c r="A270" s="86">
        <v>262</v>
      </c>
      <c r="B270" s="86"/>
      <c r="C270" s="88"/>
      <c r="D270" s="88"/>
      <c r="E270" s="87"/>
      <c r="F270" s="120"/>
      <c r="G270" s="121"/>
      <c r="H270" s="121"/>
      <c r="I270" s="122"/>
      <c r="J270" s="87"/>
      <c r="K270" s="132"/>
      <c r="L270" s="132"/>
      <c r="M270" s="132"/>
    </row>
    <row r="271" spans="1:13" s="76" customFormat="1" ht="15.4" customHeight="1">
      <c r="A271" s="86">
        <v>263</v>
      </c>
      <c r="B271" s="86"/>
      <c r="C271" s="88"/>
      <c r="D271" s="88"/>
      <c r="E271" s="87"/>
      <c r="F271" s="120"/>
      <c r="G271" s="121"/>
      <c r="H271" s="121"/>
      <c r="I271" s="122"/>
      <c r="J271" s="87"/>
      <c r="K271" s="132"/>
      <c r="L271" s="132"/>
      <c r="M271" s="132"/>
    </row>
    <row r="272" spans="1:13" s="76" customFormat="1" ht="15.4" customHeight="1">
      <c r="A272" s="86">
        <v>264</v>
      </c>
      <c r="B272" s="86"/>
      <c r="C272" s="88"/>
      <c r="D272" s="88"/>
      <c r="E272" s="87"/>
      <c r="F272" s="120"/>
      <c r="G272" s="121"/>
      <c r="H272" s="121"/>
      <c r="I272" s="122"/>
      <c r="J272" s="87"/>
      <c r="K272" s="132"/>
      <c r="L272" s="132"/>
      <c r="M272" s="132"/>
    </row>
    <row r="273" spans="1:13" s="76" customFormat="1" ht="15.4" customHeight="1">
      <c r="A273" s="86">
        <v>265</v>
      </c>
      <c r="B273" s="86"/>
      <c r="C273" s="88"/>
      <c r="D273" s="88"/>
      <c r="E273" s="87"/>
      <c r="F273" s="120"/>
      <c r="G273" s="121"/>
      <c r="H273" s="121"/>
      <c r="I273" s="122"/>
      <c r="J273" s="87"/>
      <c r="K273" s="132"/>
      <c r="L273" s="132"/>
      <c r="M273" s="132"/>
    </row>
    <row r="274" spans="1:13" s="76" customFormat="1" ht="15.4" customHeight="1">
      <c r="A274" s="86">
        <v>266</v>
      </c>
      <c r="B274" s="86"/>
      <c r="C274" s="88"/>
      <c r="D274" s="88"/>
      <c r="E274" s="87"/>
      <c r="F274" s="120"/>
      <c r="G274" s="121"/>
      <c r="H274" s="121"/>
      <c r="I274" s="122"/>
      <c r="J274" s="87"/>
      <c r="K274" s="132"/>
      <c r="L274" s="132"/>
      <c r="M274" s="132"/>
    </row>
    <row r="275" spans="1:13" s="76" customFormat="1" ht="15.4" customHeight="1">
      <c r="A275" s="86">
        <v>267</v>
      </c>
      <c r="B275" s="86"/>
      <c r="C275" s="88"/>
      <c r="D275" s="88"/>
      <c r="E275" s="87"/>
      <c r="F275" s="120"/>
      <c r="G275" s="121"/>
      <c r="H275" s="121"/>
      <c r="I275" s="122"/>
      <c r="J275" s="87"/>
      <c r="K275" s="132"/>
      <c r="L275" s="132"/>
      <c r="M275" s="132"/>
    </row>
    <row r="276" spans="1:13" s="76" customFormat="1" ht="15.4" customHeight="1">
      <c r="A276" s="86">
        <v>268</v>
      </c>
      <c r="B276" s="86"/>
      <c r="C276" s="88"/>
      <c r="D276" s="88"/>
      <c r="E276" s="87"/>
      <c r="F276" s="120"/>
      <c r="G276" s="121"/>
      <c r="H276" s="121"/>
      <c r="I276" s="122"/>
      <c r="J276" s="87"/>
      <c r="K276" s="132"/>
      <c r="L276" s="132"/>
      <c r="M276" s="132"/>
    </row>
    <row r="277" spans="1:13" s="76" customFormat="1" ht="15.4" customHeight="1">
      <c r="A277" s="86">
        <v>269</v>
      </c>
      <c r="B277" s="86"/>
      <c r="C277" s="88"/>
      <c r="D277" s="88"/>
      <c r="E277" s="87"/>
      <c r="F277" s="120"/>
      <c r="G277" s="121"/>
      <c r="H277" s="121"/>
      <c r="I277" s="122"/>
      <c r="J277" s="87"/>
      <c r="K277" s="132"/>
      <c r="L277" s="132"/>
      <c r="M277" s="132"/>
    </row>
    <row r="278" spans="1:13" s="76" customFormat="1" ht="15.4" customHeight="1">
      <c r="A278" s="86">
        <v>270</v>
      </c>
      <c r="B278" s="86"/>
      <c r="C278" s="88"/>
      <c r="D278" s="88"/>
      <c r="E278" s="87"/>
      <c r="F278" s="120"/>
      <c r="G278" s="121"/>
      <c r="H278" s="121"/>
      <c r="I278" s="122"/>
      <c r="J278" s="87"/>
      <c r="K278" s="132"/>
      <c r="L278" s="132"/>
      <c r="M278" s="132"/>
    </row>
    <row r="279" spans="1:13" s="76" customFormat="1" ht="15.4" customHeight="1">
      <c r="A279" s="86">
        <v>271</v>
      </c>
      <c r="B279" s="86"/>
      <c r="C279" s="88"/>
      <c r="D279" s="88"/>
      <c r="E279" s="87"/>
      <c r="F279" s="120"/>
      <c r="G279" s="121"/>
      <c r="H279" s="121"/>
      <c r="I279" s="122"/>
      <c r="J279" s="87"/>
      <c r="K279" s="132"/>
      <c r="L279" s="132"/>
      <c r="M279" s="132"/>
    </row>
    <row r="280" spans="1:13" s="76" customFormat="1" ht="15.4" customHeight="1">
      <c r="A280" s="86">
        <v>272</v>
      </c>
      <c r="B280" s="86"/>
      <c r="C280" s="88"/>
      <c r="D280" s="88"/>
      <c r="E280" s="87"/>
      <c r="F280" s="120"/>
      <c r="G280" s="121"/>
      <c r="H280" s="121"/>
      <c r="I280" s="122"/>
      <c r="J280" s="87"/>
      <c r="K280" s="132"/>
      <c r="L280" s="132"/>
      <c r="M280" s="132"/>
    </row>
    <row r="281" spans="1:13" s="76" customFormat="1" ht="15.4" customHeight="1">
      <c r="A281" s="86">
        <v>273</v>
      </c>
      <c r="B281" s="86"/>
      <c r="C281" s="88"/>
      <c r="D281" s="88"/>
      <c r="E281" s="87"/>
      <c r="F281" s="120"/>
      <c r="G281" s="121"/>
      <c r="H281" s="121"/>
      <c r="I281" s="122"/>
      <c r="J281" s="87"/>
      <c r="K281" s="132"/>
      <c r="L281" s="132"/>
      <c r="M281" s="132"/>
    </row>
    <row r="282" spans="1:13" s="76" customFormat="1" ht="15.4" customHeight="1">
      <c r="A282" s="86">
        <v>274</v>
      </c>
      <c r="B282" s="86"/>
      <c r="C282" s="88"/>
      <c r="D282" s="88"/>
      <c r="E282" s="87"/>
      <c r="F282" s="120"/>
      <c r="G282" s="121"/>
      <c r="H282" s="121"/>
      <c r="I282" s="122"/>
      <c r="J282" s="87"/>
      <c r="K282" s="132"/>
      <c r="L282" s="132"/>
      <c r="M282" s="132"/>
    </row>
    <row r="283" spans="1:13" s="76" customFormat="1" ht="15.4" customHeight="1">
      <c r="A283" s="86">
        <v>275</v>
      </c>
      <c r="B283" s="86"/>
      <c r="C283" s="88"/>
      <c r="D283" s="88"/>
      <c r="E283" s="87"/>
      <c r="F283" s="120"/>
      <c r="G283" s="121"/>
      <c r="H283" s="121"/>
      <c r="I283" s="122"/>
      <c r="J283" s="87"/>
      <c r="K283" s="132"/>
      <c r="L283" s="132"/>
      <c r="M283" s="132"/>
    </row>
    <row r="284" spans="1:13" s="76" customFormat="1" ht="15.4" customHeight="1">
      <c r="A284" s="86">
        <v>276</v>
      </c>
      <c r="B284" s="86"/>
      <c r="C284" s="88"/>
      <c r="D284" s="88"/>
      <c r="E284" s="87"/>
      <c r="F284" s="120"/>
      <c r="G284" s="121"/>
      <c r="H284" s="121"/>
      <c r="I284" s="122"/>
      <c r="J284" s="87"/>
      <c r="K284" s="132"/>
      <c r="L284" s="132"/>
      <c r="M284" s="132"/>
    </row>
    <row r="285" spans="1:13" s="76" customFormat="1" ht="15.4" customHeight="1">
      <c r="A285" s="86">
        <v>277</v>
      </c>
      <c r="B285" s="86"/>
      <c r="C285" s="88"/>
      <c r="D285" s="88"/>
      <c r="E285" s="87"/>
      <c r="F285" s="120"/>
      <c r="G285" s="121"/>
      <c r="H285" s="121"/>
      <c r="I285" s="122"/>
      <c r="J285" s="87"/>
      <c r="K285" s="132"/>
      <c r="L285" s="132"/>
      <c r="M285" s="132"/>
    </row>
    <row r="286" spans="1:13" s="76" customFormat="1" ht="15.4" customHeight="1">
      <c r="A286" s="86">
        <v>278</v>
      </c>
      <c r="B286" s="86"/>
      <c r="C286" s="88"/>
      <c r="D286" s="88"/>
      <c r="E286" s="87"/>
      <c r="F286" s="120"/>
      <c r="G286" s="121"/>
      <c r="H286" s="121"/>
      <c r="I286" s="122"/>
      <c r="J286" s="87"/>
      <c r="K286" s="132"/>
      <c r="L286" s="132"/>
      <c r="M286" s="132"/>
    </row>
    <row r="287" spans="1:13" s="76" customFormat="1" ht="15.4" customHeight="1">
      <c r="A287" s="86">
        <v>279</v>
      </c>
      <c r="B287" s="86"/>
      <c r="C287" s="88"/>
      <c r="D287" s="88"/>
      <c r="E287" s="87"/>
      <c r="F287" s="120"/>
      <c r="G287" s="121"/>
      <c r="H287" s="121"/>
      <c r="I287" s="122"/>
      <c r="J287" s="87"/>
      <c r="K287" s="132"/>
      <c r="L287" s="132"/>
      <c r="M287" s="132"/>
    </row>
    <row r="288" spans="1:13" s="76" customFormat="1" ht="15.4" customHeight="1">
      <c r="A288" s="86">
        <v>280</v>
      </c>
      <c r="B288" s="86"/>
      <c r="C288" s="88"/>
      <c r="D288" s="88"/>
      <c r="E288" s="87"/>
      <c r="F288" s="120"/>
      <c r="G288" s="121"/>
      <c r="H288" s="121"/>
      <c r="I288" s="122"/>
      <c r="J288" s="87"/>
      <c r="K288" s="132"/>
      <c r="L288" s="132"/>
      <c r="M288" s="132"/>
    </row>
    <row r="289" spans="1:13" s="76" customFormat="1" ht="15.4" customHeight="1">
      <c r="A289" s="86">
        <v>281</v>
      </c>
      <c r="B289" s="86"/>
      <c r="C289" s="88"/>
      <c r="D289" s="88"/>
      <c r="E289" s="87"/>
      <c r="F289" s="120"/>
      <c r="G289" s="121"/>
      <c r="H289" s="121"/>
      <c r="I289" s="122"/>
      <c r="J289" s="87"/>
      <c r="K289" s="132"/>
      <c r="L289" s="132"/>
      <c r="M289" s="132"/>
    </row>
    <row r="290" spans="1:13" s="76" customFormat="1" ht="15.4" customHeight="1">
      <c r="A290" s="86">
        <v>282</v>
      </c>
      <c r="B290" s="86"/>
      <c r="C290" s="88"/>
      <c r="D290" s="88"/>
      <c r="E290" s="87"/>
      <c r="F290" s="120"/>
      <c r="G290" s="121"/>
      <c r="H290" s="121"/>
      <c r="I290" s="122"/>
      <c r="J290" s="87"/>
      <c r="K290" s="132"/>
      <c r="L290" s="132"/>
      <c r="M290" s="132"/>
    </row>
    <row r="291" spans="1:13" s="76" customFormat="1" ht="15.4" customHeight="1">
      <c r="A291" s="86">
        <v>283</v>
      </c>
      <c r="B291" s="86"/>
      <c r="C291" s="88"/>
      <c r="D291" s="88"/>
      <c r="E291" s="87"/>
      <c r="F291" s="120"/>
      <c r="G291" s="121"/>
      <c r="H291" s="121"/>
      <c r="I291" s="122"/>
      <c r="J291" s="87"/>
      <c r="K291" s="132"/>
      <c r="L291" s="132"/>
      <c r="M291" s="132"/>
    </row>
    <row r="292" spans="1:13" s="76" customFormat="1" ht="15.4" customHeight="1">
      <c r="A292" s="86"/>
      <c r="B292" s="86"/>
      <c r="C292" s="88"/>
      <c r="D292" s="88"/>
      <c r="E292" s="87"/>
      <c r="F292" s="120"/>
      <c r="G292" s="121"/>
      <c r="H292" s="121"/>
      <c r="I292" s="122"/>
      <c r="J292" s="87"/>
      <c r="K292" s="132"/>
      <c r="L292" s="132"/>
      <c r="M292" s="132"/>
    </row>
    <row r="293" spans="1:13" s="76" customFormat="1" ht="15.4" customHeight="1">
      <c r="A293" s="86"/>
      <c r="B293" s="86"/>
      <c r="C293" s="88"/>
      <c r="D293" s="88"/>
      <c r="E293" s="87"/>
      <c r="F293" s="120"/>
      <c r="G293" s="121"/>
      <c r="H293" s="121"/>
      <c r="I293" s="122"/>
      <c r="J293" s="87"/>
      <c r="K293" s="132"/>
      <c r="L293" s="132"/>
      <c r="M293" s="132"/>
    </row>
    <row r="294" spans="1:13" s="76" customFormat="1" ht="15.4" customHeight="1">
      <c r="A294" s="86"/>
      <c r="B294" s="86"/>
      <c r="C294" s="88"/>
      <c r="D294" s="88"/>
      <c r="E294" s="87"/>
      <c r="F294" s="120"/>
      <c r="G294" s="121"/>
      <c r="H294" s="121"/>
      <c r="I294" s="122"/>
      <c r="J294" s="87"/>
      <c r="K294" s="132"/>
      <c r="L294" s="132"/>
      <c r="M294" s="132"/>
    </row>
    <row r="295" spans="1:13" s="76" customFormat="1" ht="15.4" customHeight="1">
      <c r="A295" s="86"/>
      <c r="B295" s="86"/>
      <c r="C295" s="88"/>
      <c r="D295" s="88"/>
      <c r="E295" s="87"/>
      <c r="F295" s="120"/>
      <c r="G295" s="121"/>
      <c r="H295" s="121"/>
      <c r="I295" s="122"/>
      <c r="J295" s="87"/>
      <c r="K295" s="132"/>
      <c r="L295" s="132"/>
      <c r="M295" s="132"/>
    </row>
    <row r="296" spans="1:13" s="76" customFormat="1" ht="15.4" customHeight="1">
      <c r="A296" s="86"/>
      <c r="B296" s="86"/>
      <c r="C296" s="88"/>
      <c r="D296" s="88"/>
      <c r="E296" s="87"/>
      <c r="F296" s="120"/>
      <c r="G296" s="121"/>
      <c r="H296" s="121"/>
      <c r="I296" s="122"/>
      <c r="J296" s="87"/>
      <c r="K296" s="132"/>
      <c r="L296" s="132"/>
      <c r="M296" s="132"/>
    </row>
    <row r="297" spans="1:13" s="76" customFormat="1" ht="15.4" customHeight="1">
      <c r="A297" s="86"/>
      <c r="B297" s="86"/>
      <c r="C297" s="88"/>
      <c r="D297" s="88"/>
      <c r="E297" s="87"/>
      <c r="F297" s="120"/>
      <c r="G297" s="121"/>
      <c r="H297" s="121"/>
      <c r="I297" s="122"/>
      <c r="J297" s="87"/>
      <c r="K297" s="132"/>
      <c r="L297" s="132"/>
      <c r="M297" s="132"/>
    </row>
    <row r="298" spans="1:13" s="76" customFormat="1" ht="15.4" customHeight="1">
      <c r="A298" s="86"/>
      <c r="B298" s="86"/>
      <c r="C298" s="88"/>
      <c r="D298" s="88"/>
      <c r="E298" s="87"/>
      <c r="F298" s="120"/>
      <c r="G298" s="121"/>
      <c r="H298" s="121"/>
      <c r="I298" s="122"/>
      <c r="J298" s="87"/>
      <c r="K298" s="132"/>
      <c r="L298" s="132"/>
      <c r="M298" s="132"/>
    </row>
    <row r="299" spans="1:13" s="76" customFormat="1" ht="15.4" customHeight="1">
      <c r="A299" s="86"/>
      <c r="B299" s="86"/>
      <c r="C299" s="88"/>
      <c r="D299" s="88"/>
      <c r="E299" s="87"/>
      <c r="F299" s="120"/>
      <c r="G299" s="121"/>
      <c r="H299" s="121"/>
      <c r="I299" s="122"/>
      <c r="J299" s="87"/>
      <c r="K299" s="132"/>
      <c r="L299" s="132"/>
      <c r="M299" s="132"/>
    </row>
    <row r="300" spans="1:13" s="76" customFormat="1" ht="15.4" customHeight="1">
      <c r="A300" s="86"/>
      <c r="B300" s="86"/>
      <c r="C300" s="88"/>
      <c r="D300" s="88"/>
      <c r="E300" s="87"/>
      <c r="F300" s="120"/>
      <c r="G300" s="121"/>
      <c r="H300" s="121"/>
      <c r="I300" s="122"/>
      <c r="J300" s="87"/>
      <c r="K300" s="132"/>
      <c r="L300" s="132"/>
      <c r="M300" s="132"/>
    </row>
    <row r="301" spans="1:13" s="76" customFormat="1" ht="15.4" customHeight="1">
      <c r="A301" s="86"/>
      <c r="B301" s="86"/>
      <c r="C301" s="88"/>
      <c r="D301" s="88"/>
      <c r="E301" s="87"/>
      <c r="F301" s="120"/>
      <c r="G301" s="121"/>
      <c r="H301" s="121"/>
      <c r="I301" s="122"/>
      <c r="J301" s="87"/>
      <c r="K301" s="132"/>
      <c r="L301" s="132"/>
      <c r="M301" s="132"/>
    </row>
    <row r="302" spans="1:13" s="76" customFormat="1" ht="15.4" customHeight="1">
      <c r="A302" s="86"/>
      <c r="B302" s="86"/>
      <c r="C302" s="88"/>
      <c r="D302" s="88"/>
      <c r="E302" s="87"/>
      <c r="F302" s="120"/>
      <c r="G302" s="121"/>
      <c r="H302" s="121"/>
      <c r="I302" s="122"/>
      <c r="J302" s="87"/>
      <c r="K302" s="132"/>
      <c r="L302" s="132"/>
      <c r="M302" s="132"/>
    </row>
    <row r="303" spans="1:13" s="76" customFormat="1" ht="15.4" customHeight="1">
      <c r="A303" s="86"/>
      <c r="B303" s="86"/>
      <c r="C303" s="88"/>
      <c r="D303" s="88"/>
      <c r="E303" s="87"/>
      <c r="F303" s="120"/>
      <c r="G303" s="121"/>
      <c r="H303" s="121"/>
      <c r="I303" s="122"/>
      <c r="J303" s="87"/>
      <c r="K303" s="132"/>
      <c r="L303" s="132"/>
      <c r="M303" s="132"/>
    </row>
    <row r="304" spans="1:13" s="76" customFormat="1" ht="15.4" customHeight="1">
      <c r="A304" s="86"/>
      <c r="B304" s="86"/>
      <c r="C304" s="88"/>
      <c r="D304" s="88"/>
      <c r="E304" s="87"/>
      <c r="F304" s="120"/>
      <c r="G304" s="121"/>
      <c r="H304" s="121"/>
      <c r="I304" s="122"/>
      <c r="J304" s="87"/>
      <c r="K304" s="132"/>
      <c r="L304" s="132"/>
      <c r="M304" s="132"/>
    </row>
    <row r="305" spans="1:13" s="76" customFormat="1" ht="15.4" customHeight="1">
      <c r="A305" s="86"/>
      <c r="B305" s="86"/>
      <c r="C305" s="88"/>
      <c r="D305" s="88"/>
      <c r="E305" s="87"/>
      <c r="F305" s="120"/>
      <c r="G305" s="121"/>
      <c r="H305" s="121"/>
      <c r="I305" s="122"/>
      <c r="J305" s="87"/>
      <c r="K305" s="132"/>
      <c r="L305" s="132"/>
      <c r="M305" s="132"/>
    </row>
    <row r="306" spans="1:13" s="76" customFormat="1" ht="13.9" customHeight="1">
      <c r="A306" s="86"/>
      <c r="B306" s="86"/>
      <c r="C306" s="88"/>
      <c r="D306" s="88"/>
      <c r="E306" s="87"/>
      <c r="F306" s="120"/>
      <c r="G306" s="121"/>
      <c r="H306" s="121"/>
      <c r="I306" s="122"/>
      <c r="J306" s="87"/>
      <c r="K306" s="132"/>
      <c r="L306" s="132"/>
      <c r="M306" s="132"/>
    </row>
    <row r="307" spans="1:13" s="76" customFormat="1" ht="13.9" customHeight="1">
      <c r="A307" s="86"/>
      <c r="B307" s="86"/>
      <c r="C307" s="88"/>
      <c r="D307" s="88"/>
      <c r="E307" s="87"/>
      <c r="F307" s="120"/>
      <c r="G307" s="121"/>
      <c r="H307" s="121"/>
      <c r="I307" s="122"/>
      <c r="J307" s="87"/>
      <c r="K307" s="132"/>
      <c r="L307" s="132"/>
      <c r="M307" s="132"/>
    </row>
    <row r="308" spans="1:13" s="76" customFormat="1" ht="13.9" customHeight="1">
      <c r="A308" s="86"/>
      <c r="B308" s="86"/>
      <c r="C308" s="88"/>
      <c r="D308" s="88"/>
      <c r="E308" s="87"/>
      <c r="F308" s="120"/>
      <c r="G308" s="121"/>
      <c r="H308" s="121"/>
      <c r="I308" s="122"/>
      <c r="J308" s="87"/>
      <c r="K308" s="132"/>
      <c r="L308" s="132"/>
      <c r="M308" s="132"/>
    </row>
    <row r="309" spans="1:13" s="76" customFormat="1" ht="13.9" customHeight="1">
      <c r="A309" s="86"/>
      <c r="B309" s="86"/>
      <c r="C309" s="88"/>
      <c r="D309" s="88"/>
      <c r="E309" s="87"/>
      <c r="F309" s="120"/>
      <c r="G309" s="121"/>
      <c r="H309" s="121"/>
      <c r="I309" s="122"/>
      <c r="J309" s="87"/>
      <c r="K309" s="132"/>
      <c r="L309" s="132"/>
      <c r="M309" s="132"/>
    </row>
    <row r="310" spans="1:13" s="76" customFormat="1" ht="13.9" customHeight="1">
      <c r="A310" s="86"/>
      <c r="B310" s="86"/>
      <c r="C310" s="88"/>
      <c r="D310" s="88"/>
      <c r="E310" s="87"/>
      <c r="F310" s="120"/>
      <c r="G310" s="121"/>
      <c r="H310" s="121"/>
      <c r="I310" s="122"/>
      <c r="J310" s="87"/>
      <c r="K310" s="132"/>
      <c r="L310" s="132"/>
      <c r="M310" s="132"/>
    </row>
    <row r="311" spans="1:13" s="76" customFormat="1" ht="13.9" customHeight="1">
      <c r="A311" s="86"/>
      <c r="B311" s="86"/>
      <c r="C311" s="88"/>
      <c r="D311" s="88"/>
      <c r="E311" s="87"/>
      <c r="F311" s="120"/>
      <c r="G311" s="121"/>
      <c r="H311" s="121"/>
      <c r="I311" s="122"/>
      <c r="J311" s="87"/>
      <c r="K311" s="132"/>
      <c r="L311" s="132"/>
      <c r="M311" s="132"/>
    </row>
    <row r="312" spans="1:13" s="76" customFormat="1" ht="13.9" customHeight="1">
      <c r="A312" s="86"/>
      <c r="B312" s="86"/>
      <c r="C312" s="88"/>
      <c r="D312" s="88"/>
      <c r="E312" s="87"/>
      <c r="F312" s="120"/>
      <c r="G312" s="121"/>
      <c r="H312" s="121"/>
      <c r="I312" s="122"/>
      <c r="J312" s="87"/>
      <c r="K312" s="132"/>
      <c r="L312" s="132"/>
      <c r="M312" s="132"/>
    </row>
    <row r="313" spans="1:13" s="76" customFormat="1" ht="13.9" customHeight="1">
      <c r="A313" s="86"/>
      <c r="B313" s="86"/>
      <c r="C313" s="88"/>
      <c r="D313" s="88"/>
      <c r="E313" s="87"/>
      <c r="F313" s="120"/>
      <c r="G313" s="121"/>
      <c r="H313" s="121"/>
      <c r="I313" s="122"/>
      <c r="J313" s="87"/>
      <c r="K313" s="132"/>
      <c r="L313" s="132"/>
      <c r="M313" s="132"/>
    </row>
    <row r="314" spans="1:13" s="76" customFormat="1" ht="13.9" customHeight="1">
      <c r="A314" s="86"/>
      <c r="B314" s="86"/>
      <c r="C314" s="88"/>
      <c r="D314" s="88"/>
      <c r="E314" s="87"/>
      <c r="F314" s="120"/>
      <c r="G314" s="121"/>
      <c r="H314" s="121"/>
      <c r="I314" s="122"/>
      <c r="J314" s="87"/>
      <c r="K314" s="132"/>
      <c r="L314" s="132"/>
      <c r="M314" s="132"/>
    </row>
    <row r="315" spans="1:13" s="76" customFormat="1" ht="13.9" customHeight="1">
      <c r="A315" s="86"/>
      <c r="B315" s="86"/>
      <c r="C315" s="88"/>
      <c r="D315" s="88"/>
      <c r="E315" s="87"/>
      <c r="F315" s="120"/>
      <c r="G315" s="121"/>
      <c r="H315" s="121"/>
      <c r="I315" s="122"/>
      <c r="J315" s="87"/>
      <c r="K315" s="132"/>
      <c r="L315" s="132"/>
      <c r="M315" s="132"/>
    </row>
    <row r="316" spans="1:13" s="76" customFormat="1" ht="13.9" customHeight="1">
      <c r="A316" s="86"/>
      <c r="B316" s="86"/>
      <c r="C316" s="88"/>
      <c r="D316" s="88"/>
      <c r="E316" s="87"/>
      <c r="F316" s="120"/>
      <c r="G316" s="121"/>
      <c r="H316" s="121"/>
      <c r="I316" s="122"/>
      <c r="J316" s="87"/>
      <c r="K316" s="132"/>
      <c r="L316" s="132"/>
      <c r="M316" s="132"/>
    </row>
    <row r="317" spans="1:13" s="76" customFormat="1" ht="13.9" customHeight="1">
      <c r="A317" s="86"/>
      <c r="B317" s="86"/>
      <c r="C317" s="88"/>
      <c r="D317" s="88"/>
      <c r="E317" s="87"/>
      <c r="F317" s="120"/>
      <c r="G317" s="121"/>
      <c r="H317" s="121"/>
      <c r="I317" s="122"/>
      <c r="J317" s="87"/>
      <c r="K317" s="132"/>
      <c r="L317" s="132"/>
      <c r="M317" s="132"/>
    </row>
    <row r="318" spans="1:13" s="76" customFormat="1" ht="13.9" customHeight="1">
      <c r="A318" s="86"/>
      <c r="B318" s="86"/>
      <c r="C318" s="88"/>
      <c r="D318" s="88"/>
      <c r="E318" s="87"/>
      <c r="F318" s="120"/>
      <c r="G318" s="121"/>
      <c r="H318" s="121"/>
      <c r="I318" s="122"/>
      <c r="J318" s="87"/>
      <c r="K318" s="132"/>
      <c r="L318" s="132"/>
      <c r="M318" s="132"/>
    </row>
    <row r="319" spans="1:13" s="76" customFormat="1" ht="13.9" customHeight="1">
      <c r="A319" s="86"/>
      <c r="B319" s="86"/>
      <c r="C319" s="88"/>
      <c r="D319" s="88"/>
      <c r="E319" s="87"/>
      <c r="F319" s="120"/>
      <c r="G319" s="121"/>
      <c r="H319" s="121"/>
      <c r="I319" s="122"/>
      <c r="J319" s="87"/>
      <c r="K319" s="132"/>
      <c r="L319" s="132"/>
      <c r="M319" s="132"/>
    </row>
    <row r="320" spans="1:13" s="76" customFormat="1" ht="13.9" customHeight="1">
      <c r="A320" s="86"/>
      <c r="B320" s="86"/>
      <c r="C320" s="88"/>
      <c r="D320" s="88"/>
      <c r="E320" s="87"/>
      <c r="F320" s="120"/>
      <c r="G320" s="121"/>
      <c r="H320" s="121"/>
      <c r="I320" s="122"/>
      <c r="J320" s="87"/>
      <c r="K320" s="132"/>
      <c r="L320" s="132"/>
      <c r="M320" s="132"/>
    </row>
    <row r="321" spans="1:15" s="76" customFormat="1" ht="13.9" customHeight="1">
      <c r="A321" s="86"/>
      <c r="B321" s="86"/>
      <c r="C321" s="88"/>
      <c r="D321" s="88"/>
      <c r="E321" s="87"/>
      <c r="F321" s="120"/>
      <c r="G321" s="121"/>
      <c r="H321" s="121"/>
      <c r="I321" s="122"/>
      <c r="J321" s="87"/>
      <c r="K321" s="132"/>
      <c r="L321" s="132"/>
      <c r="M321" s="132"/>
    </row>
    <row r="322" spans="1:15" s="76" customFormat="1" ht="13.9" customHeight="1">
      <c r="A322" s="86"/>
      <c r="B322" s="86"/>
      <c r="C322" s="88"/>
      <c r="D322" s="88"/>
      <c r="E322" s="87"/>
      <c r="F322" s="120"/>
      <c r="G322" s="121"/>
      <c r="H322" s="121"/>
      <c r="I322" s="122"/>
      <c r="J322" s="87"/>
      <c r="K322" s="132"/>
      <c r="L322" s="132"/>
      <c r="M322" s="132"/>
    </row>
    <row r="323" spans="1:15" s="76" customFormat="1" ht="13.9" customHeight="1">
      <c r="A323" s="86"/>
      <c r="B323" s="86"/>
      <c r="C323" s="88"/>
      <c r="D323" s="88"/>
      <c r="E323" s="87"/>
      <c r="F323" s="120"/>
      <c r="G323" s="121"/>
      <c r="H323" s="121"/>
      <c r="I323" s="122"/>
      <c r="J323" s="87"/>
      <c r="K323" s="132"/>
      <c r="L323" s="132"/>
      <c r="M323" s="132"/>
    </row>
    <row r="324" spans="1:15" s="76" customFormat="1" ht="13.9" customHeight="1">
      <c r="A324" s="86"/>
      <c r="B324" s="86"/>
      <c r="C324" s="88"/>
      <c r="D324" s="88"/>
      <c r="E324" s="87"/>
      <c r="F324" s="120"/>
      <c r="G324" s="121"/>
      <c r="H324" s="121"/>
      <c r="I324" s="122"/>
      <c r="J324" s="87"/>
      <c r="K324" s="132"/>
      <c r="L324" s="132"/>
      <c r="M324" s="132"/>
    </row>
    <row r="325" spans="1:15" s="76" customFormat="1" ht="13.9" customHeight="1">
      <c r="A325" s="86"/>
      <c r="B325" s="86"/>
      <c r="C325" s="88"/>
      <c r="D325" s="88"/>
      <c r="E325" s="87"/>
      <c r="F325" s="120"/>
      <c r="G325" s="121"/>
      <c r="H325" s="121"/>
      <c r="I325" s="122"/>
      <c r="J325" s="87"/>
      <c r="K325" s="132"/>
      <c r="L325" s="132"/>
      <c r="M325" s="132"/>
    </row>
    <row r="326" spans="1:15" s="76" customFormat="1" ht="13.9" customHeight="1">
      <c r="A326" s="86"/>
      <c r="B326" s="86"/>
      <c r="C326" s="88"/>
      <c r="D326" s="88"/>
      <c r="E326" s="87"/>
      <c r="F326" s="120"/>
      <c r="G326" s="121"/>
      <c r="H326" s="121"/>
      <c r="I326" s="122"/>
      <c r="J326" s="87"/>
      <c r="K326" s="132"/>
      <c r="L326" s="132"/>
      <c r="M326" s="132"/>
    </row>
    <row r="327" spans="1:15" s="76" customFormat="1" ht="13.9" customHeight="1">
      <c r="A327" s="86"/>
      <c r="B327" s="86"/>
      <c r="C327" s="88"/>
      <c r="D327" s="88"/>
      <c r="E327" s="87"/>
      <c r="F327" s="120"/>
      <c r="G327" s="121"/>
      <c r="H327" s="121"/>
      <c r="I327" s="122"/>
      <c r="J327" s="87"/>
      <c r="K327" s="132"/>
      <c r="L327" s="132"/>
      <c r="M327" s="132"/>
    </row>
    <row r="328" spans="1:15" s="76" customFormat="1" ht="13.9" customHeight="1">
      <c r="A328" s="86"/>
      <c r="B328" s="86"/>
      <c r="C328" s="88"/>
      <c r="D328" s="88"/>
      <c r="E328" s="87"/>
      <c r="F328" s="120"/>
      <c r="G328" s="121"/>
      <c r="H328" s="121"/>
      <c r="I328" s="122"/>
      <c r="J328" s="87"/>
      <c r="K328" s="132"/>
      <c r="L328" s="132"/>
      <c r="M328" s="132"/>
    </row>
    <row r="329" spans="1:15" s="8" customFormat="1" ht="15" customHeight="1">
      <c r="A329" s="85"/>
      <c r="B329" s="85"/>
      <c r="C329" s="85"/>
      <c r="D329" s="85"/>
      <c r="E329" s="85"/>
      <c r="F329" s="85"/>
      <c r="G329" s="85"/>
      <c r="H329" s="85"/>
      <c r="I329" s="85"/>
      <c r="J329" s="3"/>
      <c r="K329" s="57"/>
      <c r="L329" s="57"/>
      <c r="M329" s="57"/>
      <c r="N329" s="57"/>
      <c r="O329" s="57"/>
    </row>
    <row r="330" spans="1:15" s="8" customFormat="1" ht="15" customHeight="1">
      <c r="A330" s="85"/>
      <c r="B330" s="85"/>
      <c r="C330" s="85"/>
      <c r="D330" s="85"/>
      <c r="E330" s="85"/>
      <c r="F330" s="85"/>
      <c r="G330" s="85"/>
      <c r="H330" s="85"/>
      <c r="I330" s="85"/>
      <c r="J330" s="3"/>
      <c r="K330" s="57"/>
      <c r="L330" s="57"/>
      <c r="M330" s="57"/>
      <c r="N330" s="57"/>
      <c r="O330" s="57"/>
    </row>
    <row r="331" spans="1:15" s="67" customFormat="1" ht="21.4" customHeight="1">
      <c r="A331" s="115"/>
      <c r="B331" s="115"/>
      <c r="C331" s="115"/>
      <c r="D331" s="116"/>
      <c r="E331" s="116"/>
      <c r="F331" s="225"/>
      <c r="G331" s="225"/>
      <c r="H331" s="225"/>
      <c r="I331" s="225"/>
      <c r="J331" s="115"/>
    </row>
    <row r="332" spans="1:15" s="10" customFormat="1" ht="21.4" customHeight="1">
      <c r="A332" s="83"/>
      <c r="B332" s="83"/>
      <c r="C332" s="83"/>
      <c r="D332" s="117" t="s">
        <v>21</v>
      </c>
      <c r="E332" s="118" t="s">
        <v>22</v>
      </c>
      <c r="F332" s="222" t="s">
        <v>23</v>
      </c>
      <c r="G332" s="222"/>
      <c r="H332" s="222" t="s">
        <v>37</v>
      </c>
      <c r="I332" s="223"/>
      <c r="J332" s="82"/>
    </row>
    <row r="333" spans="1:15">
      <c r="A333" s="83"/>
      <c r="B333" s="83"/>
      <c r="C333" s="83"/>
      <c r="D333" s="119"/>
      <c r="E333" s="119"/>
      <c r="F333" s="221"/>
      <c r="G333" s="221"/>
      <c r="H333" s="221"/>
      <c r="I333" s="221"/>
    </row>
    <row r="334" spans="1:15">
      <c r="A334" s="83"/>
      <c r="B334" s="83"/>
      <c r="C334" s="83"/>
      <c r="D334" s="81"/>
      <c r="E334" s="91"/>
      <c r="F334" s="81"/>
      <c r="G334" s="91"/>
      <c r="H334" s="81"/>
      <c r="I334" s="81"/>
    </row>
    <row r="335" spans="1:15">
      <c r="A335" s="83"/>
      <c r="B335" s="83"/>
      <c r="C335" s="83"/>
      <c r="D335" s="81"/>
      <c r="E335" s="91"/>
      <c r="F335" s="81"/>
      <c r="G335" s="91"/>
      <c r="H335" s="81"/>
      <c r="I335" s="81"/>
    </row>
    <row r="336" spans="1:15">
      <c r="A336" s="83"/>
      <c r="B336" s="83"/>
      <c r="C336" s="83"/>
      <c r="D336" s="81"/>
      <c r="E336" s="91"/>
      <c r="F336" s="81"/>
      <c r="G336" s="91"/>
      <c r="H336" s="81"/>
      <c r="I336" s="81"/>
    </row>
  </sheetData>
  <autoFilter ref="A7:J328" xr:uid="{00000000-0009-0000-0000-000001000000}"/>
  <sortState xmlns:xlrd2="http://schemas.microsoft.com/office/spreadsheetml/2017/richdata2" ref="A9:P17">
    <sortCondition ref="I9:I17"/>
  </sortState>
  <mergeCells count="22">
    <mergeCell ref="F333:G333"/>
    <mergeCell ref="H332:I332"/>
    <mergeCell ref="H333:I333"/>
    <mergeCell ref="D7:D8"/>
    <mergeCell ref="E7:E8"/>
    <mergeCell ref="G7:G8"/>
    <mergeCell ref="F332:G332"/>
    <mergeCell ref="H331:I331"/>
    <mergeCell ref="H7:H8"/>
    <mergeCell ref="F331:G331"/>
    <mergeCell ref="F7:F8"/>
    <mergeCell ref="M7:M8"/>
    <mergeCell ref="C7:C8"/>
    <mergeCell ref="G4:I4"/>
    <mergeCell ref="A1:J1"/>
    <mergeCell ref="A2:J2"/>
    <mergeCell ref="A3:J3"/>
    <mergeCell ref="J7:J8"/>
    <mergeCell ref="A5:I5"/>
    <mergeCell ref="A6:G6"/>
    <mergeCell ref="A7:A8"/>
    <mergeCell ref="K7:K8"/>
  </mergeCells>
  <phoneticPr fontId="80" type="noConversion"/>
  <conditionalFormatting sqref="M9:M329">
    <cfRule type="expression" dxfId="55" priority="2">
      <formula>L9&lt;M9</formula>
    </cfRule>
  </conditionalFormatting>
  <dataValidations count="1">
    <dataValidation allowBlank="1" sqref="A1:XFD1048576" xr:uid="{E81AE02D-4203-4EC7-834B-BE465D807C98}"/>
  </dataValidations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1">
    <tabColor indexed="10"/>
    <pageSetUpPr fitToPage="1"/>
  </sheetPr>
  <dimension ref="A1:AI82"/>
  <sheetViews>
    <sheetView showGridLines="0" view="pageBreakPreview" zoomScale="85" zoomScaleNormal="70" zoomScaleSheetLayoutView="85" workbookViewId="0">
      <selection activeCell="D11" sqref="D11"/>
    </sheetView>
  </sheetViews>
  <sheetFormatPr defaultColWidth="9.28515625" defaultRowHeight="12.75"/>
  <cols>
    <col min="1" max="1" width="4.28515625" style="202" customWidth="1"/>
    <col min="2" max="2" width="3.140625" style="202" bestFit="1" customWidth="1"/>
    <col min="3" max="3" width="3.7109375" style="202" customWidth="1"/>
    <col min="4" max="4" width="28" style="158" bestFit="1" customWidth="1"/>
    <col min="5" max="5" width="6.42578125" style="158" bestFit="1" customWidth="1"/>
    <col min="6" max="6" width="43.28515625" style="158" customWidth="1"/>
    <col min="7" max="7" width="7.5703125" style="203" bestFit="1" customWidth="1"/>
    <col min="8" max="8" width="4.7109375" style="158" customWidth="1"/>
    <col min="9" max="9" width="0.85546875" style="158" customWidth="1"/>
    <col min="10" max="10" width="4.7109375" style="158" customWidth="1"/>
    <col min="11" max="11" width="0.85546875" style="158" customWidth="1"/>
    <col min="12" max="12" width="4.7109375" style="158" customWidth="1"/>
    <col min="13" max="13" width="0.85546875" style="158" customWidth="1"/>
    <col min="14" max="14" width="4.7109375" style="158" customWidth="1"/>
    <col min="15" max="15" width="1.140625" style="158" customWidth="1"/>
    <col min="16" max="16" width="4.7109375" style="158" customWidth="1"/>
    <col min="17" max="17" width="0.85546875" style="158" customWidth="1"/>
    <col min="18" max="18" width="4.7109375" style="158" customWidth="1"/>
    <col min="19" max="19" width="0.85546875" style="158" customWidth="1"/>
    <col min="20" max="20" width="6.5703125" style="158" customWidth="1"/>
    <col min="21" max="21" width="7.140625" style="204" bestFit="1" customWidth="1"/>
    <col min="22" max="22" width="3.5703125" style="204" customWidth="1"/>
    <col min="23" max="23" width="6.7109375" style="158" customWidth="1"/>
    <col min="24" max="26" width="7.5703125" style="133" hidden="1" customWidth="1"/>
    <col min="27" max="28" width="4.5703125" style="135" hidden="1" customWidth="1"/>
    <col min="29" max="29" width="4.5703125" style="133" hidden="1" customWidth="1"/>
    <col min="30" max="30" width="4.5703125" style="157" hidden="1" customWidth="1"/>
    <col min="31" max="33" width="4.5703125" style="135" hidden="1" customWidth="1"/>
    <col min="34" max="35" width="4.5703125" style="157" hidden="1" customWidth="1"/>
    <col min="36" max="37" width="9.28515625" style="158" customWidth="1"/>
    <col min="38" max="16384" width="9.28515625" style="158"/>
  </cols>
  <sheetData>
    <row r="1" spans="1:35" ht="22.9" customHeight="1">
      <c r="A1" s="235" t="str">
        <f>'protokół WAGI'!A1</f>
        <v>Nazwę zawodów oraz miejsce rozegrania i datę wprowadzamy w protokole wagi</v>
      </c>
      <c r="B1" s="235"/>
      <c r="C1" s="235"/>
      <c r="D1" s="235"/>
      <c r="E1" s="235"/>
      <c r="F1" s="235"/>
      <c r="G1" s="235"/>
      <c r="H1" s="235"/>
      <c r="I1" s="235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158"/>
      <c r="AA1" s="133"/>
      <c r="AB1" s="133"/>
      <c r="AD1" s="133"/>
      <c r="AE1" s="133"/>
      <c r="AF1" s="133"/>
      <c r="AG1" s="133"/>
      <c r="AH1" s="133"/>
      <c r="AI1" s="133"/>
    </row>
    <row r="2" spans="1:35" ht="22.9" customHeight="1">
      <c r="A2" s="237" t="s">
        <v>33</v>
      </c>
      <c r="B2" s="237"/>
      <c r="C2" s="237"/>
      <c r="D2" s="237"/>
      <c r="E2" s="237"/>
      <c r="F2" s="237"/>
      <c r="G2" s="237"/>
      <c r="H2" s="237"/>
      <c r="I2" s="237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158"/>
      <c r="AA2" s="133"/>
      <c r="AB2" s="133"/>
      <c r="AD2" s="133"/>
      <c r="AE2" s="133"/>
      <c r="AF2" s="133"/>
      <c r="AG2" s="133"/>
      <c r="AH2" s="133"/>
      <c r="AI2" s="133"/>
    </row>
    <row r="3" spans="1:35" ht="16.899999999999999" customHeight="1">
      <c r="A3" s="233" t="str">
        <f>'protokół WAGI'!A3:J3</f>
        <v>Miejscowość, 01.06.2025 r.</v>
      </c>
      <c r="B3" s="233"/>
      <c r="C3" s="233"/>
      <c r="D3" s="233"/>
      <c r="E3" s="233"/>
      <c r="F3" s="233"/>
      <c r="G3" s="233"/>
      <c r="H3" s="233"/>
      <c r="I3" s="233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158"/>
      <c r="AA3" s="133"/>
      <c r="AB3" s="133"/>
      <c r="AD3" s="133"/>
      <c r="AE3" s="133"/>
      <c r="AF3" s="133"/>
      <c r="AG3" s="133"/>
      <c r="AH3" s="133"/>
      <c r="AI3" s="133"/>
    </row>
    <row r="4" spans="1:35" s="164" customFormat="1" ht="18" customHeight="1">
      <c r="A4" s="159"/>
      <c r="B4" s="159"/>
      <c r="C4" s="159"/>
      <c r="D4" s="160" t="s">
        <v>74</v>
      </c>
      <c r="E4" s="159"/>
      <c r="F4" s="159"/>
      <c r="G4" s="159"/>
      <c r="H4" s="159"/>
      <c r="I4" s="159"/>
      <c r="J4" s="159"/>
      <c r="K4" s="161"/>
      <c r="L4" s="162"/>
      <c r="M4" s="162"/>
      <c r="N4" s="162"/>
      <c r="O4" s="161"/>
      <c r="P4" s="161"/>
      <c r="Q4" s="161"/>
      <c r="R4" s="161"/>
      <c r="S4" s="161"/>
      <c r="T4" s="161"/>
      <c r="U4" s="163"/>
      <c r="V4" s="163"/>
      <c r="X4" s="133"/>
      <c r="Y4" s="134"/>
      <c r="Z4" s="134"/>
      <c r="AA4" s="135"/>
      <c r="AB4" s="135"/>
      <c r="AC4" s="135"/>
      <c r="AD4" s="135"/>
      <c r="AE4" s="135"/>
      <c r="AF4" s="135"/>
      <c r="AG4" s="135"/>
      <c r="AH4" s="135"/>
      <c r="AI4" s="135"/>
    </row>
    <row r="5" spans="1:35" s="165" customFormat="1" ht="15" customHeight="1">
      <c r="D5" s="166"/>
      <c r="O5" s="167"/>
      <c r="P5" s="168"/>
      <c r="Q5" s="169"/>
      <c r="R5" s="168"/>
      <c r="S5" s="169"/>
      <c r="T5" s="168"/>
      <c r="U5" s="170"/>
      <c r="V5" s="170"/>
      <c r="X5" s="136"/>
      <c r="Y5" s="137"/>
      <c r="Z5" s="137"/>
      <c r="AA5" s="138"/>
      <c r="AB5" s="138"/>
      <c r="AC5" s="138"/>
      <c r="AD5" s="139"/>
      <c r="AE5" s="138"/>
      <c r="AF5" s="138"/>
      <c r="AG5" s="138"/>
      <c r="AH5" s="139"/>
      <c r="AI5" s="139"/>
    </row>
    <row r="6" spans="1:35" s="165" customFormat="1" ht="4.1500000000000004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8"/>
      <c r="Q6" s="169"/>
      <c r="R6" s="168"/>
      <c r="S6" s="169"/>
      <c r="T6" s="168"/>
      <c r="U6" s="170"/>
      <c r="V6" s="170"/>
      <c r="X6" s="136"/>
      <c r="Y6" s="137"/>
      <c r="Z6" s="137"/>
      <c r="AA6" s="138"/>
      <c r="AB6" s="138"/>
      <c r="AC6" s="138"/>
      <c r="AD6" s="139"/>
      <c r="AE6" s="138"/>
      <c r="AF6" s="138"/>
      <c r="AG6" s="138"/>
      <c r="AH6" s="139"/>
      <c r="AI6" s="139"/>
    </row>
    <row r="7" spans="1:35" ht="12" customHeight="1">
      <c r="A7" s="227" t="s">
        <v>70</v>
      </c>
      <c r="B7" s="227" t="s">
        <v>75</v>
      </c>
      <c r="C7" s="226" t="s">
        <v>34</v>
      </c>
      <c r="D7" s="231" t="s">
        <v>0</v>
      </c>
      <c r="E7" s="226" t="s">
        <v>1</v>
      </c>
      <c r="F7" s="228" t="s">
        <v>68</v>
      </c>
      <c r="G7" s="227" t="s">
        <v>3</v>
      </c>
      <c r="H7" s="227" t="s">
        <v>4</v>
      </c>
      <c r="I7" s="227"/>
      <c r="J7" s="227"/>
      <c r="K7" s="227"/>
      <c r="L7" s="227"/>
      <c r="M7" s="227"/>
      <c r="N7" s="227" t="s">
        <v>5</v>
      </c>
      <c r="O7" s="227"/>
      <c r="P7" s="227"/>
      <c r="Q7" s="227"/>
      <c r="R7" s="227"/>
      <c r="S7" s="227"/>
      <c r="T7" s="227" t="s">
        <v>6</v>
      </c>
      <c r="U7" s="226" t="s">
        <v>69</v>
      </c>
      <c r="V7" s="226" t="s">
        <v>72</v>
      </c>
      <c r="X7" s="140"/>
      <c r="Y7" s="141"/>
      <c r="Z7" s="141"/>
      <c r="AA7" s="142"/>
      <c r="AB7" s="142"/>
      <c r="AC7" s="142"/>
      <c r="AD7" s="143"/>
      <c r="AE7" s="142"/>
      <c r="AF7" s="142"/>
      <c r="AG7" s="142"/>
      <c r="AH7" s="143"/>
    </row>
    <row r="8" spans="1:35" ht="12" customHeight="1">
      <c r="A8" s="238"/>
      <c r="B8" s="227"/>
      <c r="C8" s="227"/>
      <c r="D8" s="232"/>
      <c r="E8" s="226"/>
      <c r="F8" s="229"/>
      <c r="G8" s="227"/>
      <c r="H8" s="230">
        <v>1</v>
      </c>
      <c r="I8" s="230"/>
      <c r="J8" s="230">
        <v>2</v>
      </c>
      <c r="K8" s="230"/>
      <c r="L8" s="230">
        <v>3</v>
      </c>
      <c r="M8" s="230"/>
      <c r="N8" s="230">
        <v>1</v>
      </c>
      <c r="O8" s="230"/>
      <c r="P8" s="230">
        <v>2</v>
      </c>
      <c r="Q8" s="230"/>
      <c r="R8" s="230">
        <v>3</v>
      </c>
      <c r="S8" s="230"/>
      <c r="T8" s="227"/>
      <c r="U8" s="227"/>
      <c r="V8" s="227"/>
      <c r="X8" s="140"/>
      <c r="Y8" s="141"/>
      <c r="Z8" s="141" t="e">
        <f t="shared" ref="Z8" si="0">IF(G8&lt;153.757,10^(0.787004341*((LOG10(G8/153.757)^2))),1)</f>
        <v>#NUM!</v>
      </c>
      <c r="AA8" s="144"/>
      <c r="AB8" s="144"/>
      <c r="AC8" s="144"/>
      <c r="AD8" s="145" t="s">
        <v>50</v>
      </c>
      <c r="AE8" s="144"/>
      <c r="AF8" s="144"/>
      <c r="AG8" s="144"/>
      <c r="AH8" s="145" t="s">
        <v>51</v>
      </c>
    </row>
    <row r="9" spans="1:35" s="133" customFormat="1" ht="13.9" customHeight="1">
      <c r="A9" s="173"/>
      <c r="B9" s="173" t="str">
        <f>_xlfn.IFNA(VLOOKUP($D9,'protokół WAGI'!$C$1:$I$451,7,0),"")</f>
        <v/>
      </c>
      <c r="C9" s="174" t="s">
        <v>35</v>
      </c>
      <c r="D9" s="175"/>
      <c r="E9" s="174" t="str">
        <f>_xlfn.IFNA(VLOOKUP($D9,'protokół WAGI'!$C$1:$I$451,3,0),"")</f>
        <v/>
      </c>
      <c r="F9" s="175" t="str">
        <f>_xlfn.IFNA(VLOOKUP($D9,'protokół WAGI'!$C$1:$I$451,2,0),"")</f>
        <v/>
      </c>
      <c r="G9" s="176" t="str">
        <f>_xlfn.IFNA(VLOOKUP($D9,'protokół WAGI'!$C$1:$I$451,4,0),"")</f>
        <v/>
      </c>
      <c r="H9" s="177"/>
      <c r="I9" s="178"/>
      <c r="J9" s="177"/>
      <c r="K9" s="178"/>
      <c r="L9" s="179"/>
      <c r="M9" s="180"/>
      <c r="N9" s="179"/>
      <c r="O9" s="180"/>
      <c r="P9" s="179"/>
      <c r="Q9" s="180"/>
      <c r="R9" s="179"/>
      <c r="S9" s="180"/>
      <c r="T9" s="181" t="str">
        <f t="shared" ref="T9:T34" si="1">IF(G9="","",(AD9+AH9))</f>
        <v/>
      </c>
      <c r="U9" s="182" t="str">
        <f t="shared" ref="U9:U34" si="2">IFERROR(IF(G9=""," ",ROUND(X9*T9,2)),"")</f>
        <v xml:space="preserve"> </v>
      </c>
      <c r="V9" s="171"/>
      <c r="W9" s="183"/>
      <c r="X9" s="146">
        <f>IF(C9="M",IF(G9&lt;201.159,10^(0.700767819*((LOG10(G9/201.159))^2))),Z9)</f>
        <v>1</v>
      </c>
      <c r="Y9" s="141">
        <f>IF(G9&lt;201.159,10^(0.700767819*((LOG10(G9/201.159)^2))),1)</f>
        <v>1</v>
      </c>
      <c r="Z9" s="141">
        <f>IF(G9&lt;163.918,10^(0.674107991*((LOG10(G9/163.918)^2))),1)</f>
        <v>1</v>
      </c>
      <c r="AA9" s="144">
        <f t="shared" ref="AA9:AA34" si="3">IF(I9="z",H9,IF(I9="x",H9*(-1),0))</f>
        <v>0</v>
      </c>
      <c r="AB9" s="144">
        <f t="shared" ref="AB9:AB34" si="4">IF(K9="z",J9,IF(K9="x",J9*(-1),0))</f>
        <v>0</v>
      </c>
      <c r="AC9" s="144">
        <f t="shared" ref="AC9:AC34" si="5">IF(M9="z",L9,IF(M9="x",L9*(-1),0))</f>
        <v>0</v>
      </c>
      <c r="AD9" s="145">
        <f t="shared" ref="AD9:AD34" si="6">IF(AND(AA9&lt;0,AB9&lt;0,AC9&lt;0),0,MAX(AA9:AC9))</f>
        <v>0</v>
      </c>
      <c r="AE9" s="144">
        <f t="shared" ref="AE9:AE34" si="7">IF(O9="z",N9,IF(O9="x",N9*(-1),0))</f>
        <v>0</v>
      </c>
      <c r="AF9" s="144">
        <f t="shared" ref="AF9:AF34" si="8">IF(Q9="z",P9,IF(Q9="x",P9*(-1),0))</f>
        <v>0</v>
      </c>
      <c r="AG9" s="144">
        <f t="shared" ref="AG9:AG34" si="9">IF(S9="z",R9,IF(S9="x",R9*(-1),0))</f>
        <v>0</v>
      </c>
      <c r="AH9" s="145">
        <f t="shared" ref="AH9:AH34" si="10">IF(AND(AE9&lt;0,AF9&lt;0,AG9&lt;0),0,MAX(AE9:AG9))</f>
        <v>0</v>
      </c>
      <c r="AI9" s="157"/>
    </row>
    <row r="10" spans="1:35" s="133" customFormat="1" ht="13.9" customHeight="1">
      <c r="A10" s="173"/>
      <c r="B10" s="173" t="str">
        <f>_xlfn.IFNA(VLOOKUP($D10,'protokół WAGI'!$C$1:$I$451,7,0),"")</f>
        <v/>
      </c>
      <c r="C10" s="174" t="s">
        <v>35</v>
      </c>
      <c r="D10" s="175"/>
      <c r="E10" s="174" t="str">
        <f>_xlfn.IFNA(VLOOKUP($D10,'protokół WAGI'!$C$1:$I$451,3,0),"")</f>
        <v/>
      </c>
      <c r="F10" s="175" t="str">
        <f>_xlfn.IFNA(VLOOKUP($D10,'protokół WAGI'!$C$1:$I$451,2,0),"")</f>
        <v/>
      </c>
      <c r="G10" s="176" t="str">
        <f>_xlfn.IFNA(VLOOKUP($D10,'protokół WAGI'!$C$1:$I$451,4,0),"")</f>
        <v/>
      </c>
      <c r="H10" s="177"/>
      <c r="I10" s="178"/>
      <c r="J10" s="177"/>
      <c r="K10" s="178"/>
      <c r="L10" s="179"/>
      <c r="M10" s="180"/>
      <c r="N10" s="179"/>
      <c r="O10" s="180"/>
      <c r="P10" s="179"/>
      <c r="Q10" s="180"/>
      <c r="R10" s="179"/>
      <c r="S10" s="180"/>
      <c r="T10" s="181" t="str">
        <f t="shared" si="1"/>
        <v/>
      </c>
      <c r="U10" s="182" t="str">
        <f t="shared" si="2"/>
        <v xml:space="preserve"> </v>
      </c>
      <c r="V10" s="171"/>
      <c r="W10" s="172"/>
      <c r="X10" s="146">
        <f t="shared" ref="X10:X12" si="11">IF(C10="M",IF(G10&lt;201.159,10^(0.700767819*((LOG10(G10/201.159))^2))),Z10)</f>
        <v>1</v>
      </c>
      <c r="Y10" s="141">
        <f t="shared" ref="Y10:Y12" si="12">IF(G10&lt;201.159,10^(0.700767819*((LOG10(G10/201.159)^2))),1)</f>
        <v>1</v>
      </c>
      <c r="Z10" s="141">
        <f t="shared" ref="Z10:Z12" si="13">IF(G10&lt;163.918,10^(0.674107991*((LOG10(G10/163.918)^2))),1)</f>
        <v>1</v>
      </c>
      <c r="AA10" s="147">
        <f t="shared" si="3"/>
        <v>0</v>
      </c>
      <c r="AB10" s="147">
        <f t="shared" si="4"/>
        <v>0</v>
      </c>
      <c r="AC10" s="147">
        <f t="shared" si="5"/>
        <v>0</v>
      </c>
      <c r="AD10" s="148">
        <f t="shared" si="6"/>
        <v>0</v>
      </c>
      <c r="AE10" s="147">
        <f t="shared" si="7"/>
        <v>0</v>
      </c>
      <c r="AF10" s="147">
        <f t="shared" si="8"/>
        <v>0</v>
      </c>
      <c r="AG10" s="147">
        <f t="shared" si="9"/>
        <v>0</v>
      </c>
      <c r="AH10" s="149">
        <f t="shared" si="10"/>
        <v>0</v>
      </c>
      <c r="AI10" s="157"/>
    </row>
    <row r="11" spans="1:35" s="133" customFormat="1" ht="13.9" customHeight="1">
      <c r="A11" s="173"/>
      <c r="B11" s="173" t="str">
        <f>_xlfn.IFNA(VLOOKUP($D11,'protokół WAGI'!$C$1:$I$451,7,0),"")</f>
        <v/>
      </c>
      <c r="C11" s="174" t="s">
        <v>35</v>
      </c>
      <c r="D11" s="175"/>
      <c r="E11" s="174" t="str">
        <f>_xlfn.IFNA(VLOOKUP($D11,'protokół WAGI'!$C$1:$I$451,3,0),"")</f>
        <v/>
      </c>
      <c r="F11" s="175" t="str">
        <f>_xlfn.IFNA(VLOOKUP($D11,'protokół WAGI'!$C$1:$I$451,2,0),"")</f>
        <v/>
      </c>
      <c r="G11" s="176" t="str">
        <f>_xlfn.IFNA(VLOOKUP($D11,'protokół WAGI'!$C$1:$I$451,4,0),"")</f>
        <v/>
      </c>
      <c r="H11" s="177"/>
      <c r="I11" s="178"/>
      <c r="J11" s="177"/>
      <c r="K11" s="178"/>
      <c r="L11" s="179"/>
      <c r="M11" s="180"/>
      <c r="N11" s="179"/>
      <c r="O11" s="180"/>
      <c r="P11" s="179"/>
      <c r="Q11" s="180"/>
      <c r="R11" s="179"/>
      <c r="S11" s="180"/>
      <c r="T11" s="181" t="str">
        <f t="shared" si="1"/>
        <v/>
      </c>
      <c r="U11" s="182" t="str">
        <f t="shared" si="2"/>
        <v xml:space="preserve"> </v>
      </c>
      <c r="V11" s="171"/>
      <c r="W11" s="184"/>
      <c r="X11" s="146">
        <f t="shared" si="11"/>
        <v>1</v>
      </c>
      <c r="Y11" s="141">
        <f t="shared" si="12"/>
        <v>1</v>
      </c>
      <c r="Z11" s="141">
        <f t="shared" si="13"/>
        <v>1</v>
      </c>
      <c r="AA11" s="147">
        <f t="shared" si="3"/>
        <v>0</v>
      </c>
      <c r="AB11" s="147">
        <f t="shared" si="4"/>
        <v>0</v>
      </c>
      <c r="AC11" s="147">
        <f t="shared" si="5"/>
        <v>0</v>
      </c>
      <c r="AD11" s="148">
        <f t="shared" si="6"/>
        <v>0</v>
      </c>
      <c r="AE11" s="147">
        <f t="shared" si="7"/>
        <v>0</v>
      </c>
      <c r="AF11" s="147">
        <f t="shared" si="8"/>
        <v>0</v>
      </c>
      <c r="AG11" s="147">
        <f t="shared" si="9"/>
        <v>0</v>
      </c>
      <c r="AH11" s="149">
        <f t="shared" si="10"/>
        <v>0</v>
      </c>
      <c r="AI11" s="157"/>
    </row>
    <row r="12" spans="1:35" s="133" customFormat="1" ht="13.9" customHeight="1">
      <c r="A12" s="173"/>
      <c r="B12" s="173" t="str">
        <f>_xlfn.IFNA(VLOOKUP($D12,'protokół WAGI'!$C$1:$I$451,7,0),"")</f>
        <v/>
      </c>
      <c r="C12" s="174" t="s">
        <v>35</v>
      </c>
      <c r="D12" s="175"/>
      <c r="E12" s="174" t="str">
        <f>_xlfn.IFNA(VLOOKUP($D12,'protokół WAGI'!$C$1:$I$451,3,0),"")</f>
        <v/>
      </c>
      <c r="F12" s="175" t="str">
        <f>_xlfn.IFNA(VLOOKUP($D12,'protokół WAGI'!$C$1:$I$451,2,0),"")</f>
        <v/>
      </c>
      <c r="G12" s="176" t="str">
        <f>_xlfn.IFNA(VLOOKUP($D12,'protokół WAGI'!$C$1:$I$451,4,0),"")</f>
        <v/>
      </c>
      <c r="H12" s="177"/>
      <c r="I12" s="178"/>
      <c r="J12" s="177"/>
      <c r="K12" s="178"/>
      <c r="L12" s="179"/>
      <c r="M12" s="180"/>
      <c r="N12" s="179"/>
      <c r="O12" s="180"/>
      <c r="P12" s="179"/>
      <c r="Q12" s="180"/>
      <c r="R12" s="179"/>
      <c r="S12" s="180"/>
      <c r="T12" s="181" t="str">
        <f t="shared" si="1"/>
        <v/>
      </c>
      <c r="U12" s="182" t="str">
        <f t="shared" si="2"/>
        <v xml:space="preserve"> </v>
      </c>
      <c r="V12" s="171"/>
      <c r="W12" s="172"/>
      <c r="X12" s="146">
        <f t="shared" si="11"/>
        <v>1</v>
      </c>
      <c r="Y12" s="141">
        <f t="shared" si="12"/>
        <v>1</v>
      </c>
      <c r="Z12" s="141">
        <f t="shared" si="13"/>
        <v>1</v>
      </c>
      <c r="AA12" s="147">
        <f t="shared" si="3"/>
        <v>0</v>
      </c>
      <c r="AB12" s="147">
        <f t="shared" si="4"/>
        <v>0</v>
      </c>
      <c r="AC12" s="147">
        <f t="shared" si="5"/>
        <v>0</v>
      </c>
      <c r="AD12" s="148">
        <f t="shared" si="6"/>
        <v>0</v>
      </c>
      <c r="AE12" s="147">
        <f t="shared" si="7"/>
        <v>0</v>
      </c>
      <c r="AF12" s="147">
        <f t="shared" si="8"/>
        <v>0</v>
      </c>
      <c r="AG12" s="147">
        <f t="shared" si="9"/>
        <v>0</v>
      </c>
      <c r="AH12" s="149">
        <f t="shared" si="10"/>
        <v>0</v>
      </c>
      <c r="AI12" s="157"/>
    </row>
    <row r="13" spans="1:35" s="133" customFormat="1" ht="13.9" customHeight="1">
      <c r="A13" s="173"/>
      <c r="B13" s="173" t="str">
        <f>_xlfn.IFNA(VLOOKUP($D13,'protokół WAGI'!$C$1:$I$451,7,0),"")</f>
        <v/>
      </c>
      <c r="C13" s="174" t="s">
        <v>35</v>
      </c>
      <c r="D13" s="175"/>
      <c r="E13" s="174" t="str">
        <f>_xlfn.IFNA(VLOOKUP($D13,'protokół WAGI'!$C$1:$I$451,3,0),"")</f>
        <v/>
      </c>
      <c r="F13" s="175" t="str">
        <f>_xlfn.IFNA(VLOOKUP($D13,'protokół WAGI'!$C$1:$I$451,2,0),"")</f>
        <v/>
      </c>
      <c r="G13" s="176" t="str">
        <f>_xlfn.IFNA(VLOOKUP($D13,'protokół WAGI'!$C$1:$I$451,4,0),"")</f>
        <v/>
      </c>
      <c r="H13" s="177"/>
      <c r="I13" s="178"/>
      <c r="J13" s="177"/>
      <c r="K13" s="178"/>
      <c r="L13" s="179"/>
      <c r="M13" s="180"/>
      <c r="N13" s="179"/>
      <c r="O13" s="180"/>
      <c r="P13" s="179"/>
      <c r="Q13" s="180"/>
      <c r="R13" s="179"/>
      <c r="S13" s="180"/>
      <c r="T13" s="181" t="str">
        <f t="shared" si="1"/>
        <v/>
      </c>
      <c r="U13" s="182" t="str">
        <f t="shared" si="2"/>
        <v xml:space="preserve"> </v>
      </c>
      <c r="V13" s="171"/>
      <c r="W13" s="172"/>
      <c r="X13" s="146">
        <f>IF(C13="M",IF(G13&lt;201.159,10^(0.700767819*((LOG10(G13/201.159))^2))),Z13)</f>
        <v>1</v>
      </c>
      <c r="Y13" s="141">
        <f>IF(G13&lt;201.159,10^(0.700767819*((LOG10(G13/201.159)^2))),1)</f>
        <v>1</v>
      </c>
      <c r="Z13" s="141">
        <f>IF(G13&lt;163.918,10^(0.674107991*((LOG10(G13/163.918)^2))),1)</f>
        <v>1</v>
      </c>
      <c r="AA13" s="144">
        <f t="shared" si="3"/>
        <v>0</v>
      </c>
      <c r="AB13" s="144">
        <f t="shared" si="4"/>
        <v>0</v>
      </c>
      <c r="AC13" s="144">
        <f t="shared" si="5"/>
        <v>0</v>
      </c>
      <c r="AD13" s="145">
        <f t="shared" si="6"/>
        <v>0</v>
      </c>
      <c r="AE13" s="144">
        <f t="shared" si="7"/>
        <v>0</v>
      </c>
      <c r="AF13" s="144">
        <f t="shared" si="8"/>
        <v>0</v>
      </c>
      <c r="AG13" s="144">
        <f t="shared" si="9"/>
        <v>0</v>
      </c>
      <c r="AH13" s="145">
        <f t="shared" si="10"/>
        <v>0</v>
      </c>
      <c r="AI13" s="157"/>
    </row>
    <row r="14" spans="1:35" s="133" customFormat="1" ht="13.9" customHeight="1">
      <c r="A14" s="173"/>
      <c r="B14" s="173" t="str">
        <f>_xlfn.IFNA(VLOOKUP($D14,'protokół WAGI'!$C$1:$I$451,7,0),"")</f>
        <v/>
      </c>
      <c r="C14" s="174" t="s">
        <v>35</v>
      </c>
      <c r="D14" s="175"/>
      <c r="E14" s="174" t="str">
        <f>_xlfn.IFNA(VLOOKUP($D14,'protokół WAGI'!$C$1:$I$451,3,0),"")</f>
        <v/>
      </c>
      <c r="F14" s="175" t="str">
        <f>_xlfn.IFNA(VLOOKUP($D14,'protokół WAGI'!$C$1:$I$451,2,0),"")</f>
        <v/>
      </c>
      <c r="G14" s="176" t="str">
        <f>_xlfn.IFNA(VLOOKUP($D14,'protokół WAGI'!$C$1:$I$451,4,0),"")</f>
        <v/>
      </c>
      <c r="H14" s="177"/>
      <c r="I14" s="178"/>
      <c r="J14" s="177"/>
      <c r="K14" s="178"/>
      <c r="L14" s="179"/>
      <c r="M14" s="180"/>
      <c r="N14" s="179"/>
      <c r="O14" s="180"/>
      <c r="P14" s="179"/>
      <c r="Q14" s="180"/>
      <c r="R14" s="179"/>
      <c r="S14" s="180"/>
      <c r="T14" s="181" t="str">
        <f t="shared" ref="T14" si="14">IF(G14="","",(AD14+AH14))</f>
        <v/>
      </c>
      <c r="U14" s="182" t="str">
        <f t="shared" ref="U14" si="15">IFERROR(IF(G14=""," ",ROUND(X14*T14,2)),"")</f>
        <v xml:space="preserve"> </v>
      </c>
      <c r="V14" s="171"/>
      <c r="W14" s="172"/>
      <c r="X14" s="146">
        <f>IF(C14="M",IF(G14&lt;201.159,10^(0.700767819*((LOG10(G14/201.159))^2))),Z14)</f>
        <v>1</v>
      </c>
      <c r="Y14" s="141">
        <f>IF(G14&lt;201.159,10^(0.700767819*((LOG10(G14/201.159)^2))),1)</f>
        <v>1</v>
      </c>
      <c r="Z14" s="141">
        <f>IF(G14&lt;163.918,10^(0.674107991*((LOG10(G14/163.918)^2))),1)</f>
        <v>1</v>
      </c>
      <c r="AA14" s="147">
        <f t="shared" ref="AA14" si="16">IF(I14="z",H14,IF(I14="x",H14*(-1),0))</f>
        <v>0</v>
      </c>
      <c r="AB14" s="147">
        <f t="shared" ref="AB14" si="17">IF(K14="z",J14,IF(K14="x",J14*(-1),0))</f>
        <v>0</v>
      </c>
      <c r="AC14" s="147">
        <f t="shared" ref="AC14" si="18">IF(M14="z",L14,IF(M14="x",L14*(-1),0))</f>
        <v>0</v>
      </c>
      <c r="AD14" s="148">
        <f t="shared" ref="AD14" si="19">IF(AND(AA14&lt;0,AB14&lt;0,AC14&lt;0),0,MAX(AA14:AC14))</f>
        <v>0</v>
      </c>
      <c r="AE14" s="147">
        <f t="shared" ref="AE14" si="20">IF(O14="z",N14,IF(O14="x",N14*(-1),0))</f>
        <v>0</v>
      </c>
      <c r="AF14" s="147">
        <f t="shared" ref="AF14" si="21">IF(Q14="z",P14,IF(Q14="x",P14*(-1),0))</f>
        <v>0</v>
      </c>
      <c r="AG14" s="147">
        <f t="shared" ref="AG14" si="22">IF(S14="z",R14,IF(S14="x",R14*(-1),0))</f>
        <v>0</v>
      </c>
      <c r="AH14" s="149">
        <f t="shared" ref="AH14" si="23">IF(AND(AE14&lt;0,AF14&lt;0,AG14&lt;0),0,MAX(AE14:AG14))</f>
        <v>0</v>
      </c>
      <c r="AI14" s="157"/>
    </row>
    <row r="15" spans="1:35" s="133" customFormat="1" ht="13.9" customHeight="1">
      <c r="A15" s="173"/>
      <c r="B15" s="173" t="str">
        <f>_xlfn.IFNA(VLOOKUP($D15,'protokół WAGI'!$C$1:$I$451,7,0),"")</f>
        <v/>
      </c>
      <c r="C15" s="174" t="s">
        <v>35</v>
      </c>
      <c r="D15" s="175"/>
      <c r="E15" s="174" t="str">
        <f>_xlfn.IFNA(VLOOKUP($D15,'protokół WAGI'!$C$1:$I$451,3,0),"")</f>
        <v/>
      </c>
      <c r="F15" s="175" t="str">
        <f>_xlfn.IFNA(VLOOKUP($D15,'protokół WAGI'!$C$1:$I$451,2,0),"")</f>
        <v/>
      </c>
      <c r="G15" s="176" t="str">
        <f>_xlfn.IFNA(VLOOKUP($D15,'protokół WAGI'!$C$1:$I$451,4,0),"")</f>
        <v/>
      </c>
      <c r="H15" s="177"/>
      <c r="I15" s="178"/>
      <c r="J15" s="177"/>
      <c r="K15" s="178"/>
      <c r="L15" s="179"/>
      <c r="M15" s="180"/>
      <c r="N15" s="179"/>
      <c r="O15" s="180"/>
      <c r="P15" s="179"/>
      <c r="Q15" s="180"/>
      <c r="R15" s="179"/>
      <c r="S15" s="180"/>
      <c r="T15" s="181" t="str">
        <f t="shared" si="1"/>
        <v/>
      </c>
      <c r="U15" s="182" t="str">
        <f t="shared" si="2"/>
        <v xml:space="preserve"> </v>
      </c>
      <c r="V15" s="171"/>
      <c r="W15" s="172"/>
      <c r="X15" s="146">
        <f>IF(C15="M",IF(G15&lt;201.159,10^(0.700767819*((LOG10(G15/201.159))^2))),Z15)</f>
        <v>1</v>
      </c>
      <c r="Y15" s="141">
        <f>IF(G15&lt;201.159,10^(0.700767819*((LOG10(G15/201.159)^2))),1)</f>
        <v>1</v>
      </c>
      <c r="Z15" s="141">
        <f>IF(G15&lt;163.918,10^(0.674107991*((LOG10(G15/163.918)^2))),1)</f>
        <v>1</v>
      </c>
      <c r="AA15" s="147">
        <f t="shared" si="3"/>
        <v>0</v>
      </c>
      <c r="AB15" s="147">
        <f t="shared" si="4"/>
        <v>0</v>
      </c>
      <c r="AC15" s="147">
        <f t="shared" si="5"/>
        <v>0</v>
      </c>
      <c r="AD15" s="148">
        <f t="shared" si="6"/>
        <v>0</v>
      </c>
      <c r="AE15" s="147">
        <f t="shared" si="7"/>
        <v>0</v>
      </c>
      <c r="AF15" s="147">
        <f t="shared" si="8"/>
        <v>0</v>
      </c>
      <c r="AG15" s="147">
        <f t="shared" si="9"/>
        <v>0</v>
      </c>
      <c r="AH15" s="149">
        <f t="shared" si="10"/>
        <v>0</v>
      </c>
      <c r="AI15" s="157"/>
    </row>
    <row r="16" spans="1:35" s="133" customFormat="1" ht="13.9" customHeight="1">
      <c r="A16" s="173"/>
      <c r="B16" s="173" t="str">
        <f>_xlfn.IFNA(VLOOKUP($D16,'protokół WAGI'!$C$1:$I$451,7,0),"")</f>
        <v/>
      </c>
      <c r="C16" s="174" t="s">
        <v>35</v>
      </c>
      <c r="D16" s="175"/>
      <c r="E16" s="174" t="str">
        <f>_xlfn.IFNA(VLOOKUP($D16,'protokół WAGI'!$C$1:$I$451,3,0),"")</f>
        <v/>
      </c>
      <c r="F16" s="175" t="str">
        <f>_xlfn.IFNA(VLOOKUP($D16,'protokół WAGI'!$C$1:$I$451,2,0),"")</f>
        <v/>
      </c>
      <c r="G16" s="176" t="str">
        <f>_xlfn.IFNA(VLOOKUP($D16,'protokół WAGI'!$C$1:$I$451,4,0),"")</f>
        <v/>
      </c>
      <c r="H16" s="177"/>
      <c r="I16" s="178"/>
      <c r="J16" s="177"/>
      <c r="K16" s="178"/>
      <c r="L16" s="179"/>
      <c r="M16" s="180"/>
      <c r="N16" s="179"/>
      <c r="O16" s="180"/>
      <c r="P16" s="179"/>
      <c r="Q16" s="180"/>
      <c r="R16" s="179"/>
      <c r="S16" s="180"/>
      <c r="T16" s="181" t="str">
        <f t="shared" ref="T16" si="24">IF(G16="","",(AD16+AH16))</f>
        <v/>
      </c>
      <c r="U16" s="182" t="str">
        <f t="shared" ref="U16" si="25">IFERROR(IF(G16=""," ",ROUND(X16*T16,2)),"")</f>
        <v xml:space="preserve"> </v>
      </c>
      <c r="V16" s="171"/>
      <c r="W16" s="172"/>
      <c r="X16" s="146">
        <f>IF(C16="M",IF(G16&lt;201.159,10^(0.700767819*((LOG10(G16/201.159))^2))),Z16)</f>
        <v>1</v>
      </c>
      <c r="Y16" s="141">
        <f>IF(G16&lt;201.159,10^(0.700767819*((LOG10(G16/201.159)^2))),1)</f>
        <v>1</v>
      </c>
      <c r="Z16" s="141">
        <f>IF(G16&lt;163.918,10^(0.674107991*((LOG10(G16/163.918)^2))),1)</f>
        <v>1</v>
      </c>
      <c r="AA16" s="147">
        <f t="shared" ref="AA16" si="26">IF(I16="z",H16,IF(I16="x",H16*(-1),0))</f>
        <v>0</v>
      </c>
      <c r="AB16" s="147">
        <f t="shared" ref="AB16" si="27">IF(K16="z",J16,IF(K16="x",J16*(-1),0))</f>
        <v>0</v>
      </c>
      <c r="AC16" s="147">
        <f t="shared" ref="AC16" si="28">IF(M16="z",L16,IF(M16="x",L16*(-1),0))</f>
        <v>0</v>
      </c>
      <c r="AD16" s="148">
        <f t="shared" ref="AD16" si="29">IF(AND(AA16&lt;0,AB16&lt;0,AC16&lt;0),0,MAX(AA16:AC16))</f>
        <v>0</v>
      </c>
      <c r="AE16" s="147">
        <f t="shared" ref="AE16" si="30">IF(O16="z",N16,IF(O16="x",N16*(-1),0))</f>
        <v>0</v>
      </c>
      <c r="AF16" s="147">
        <f t="shared" ref="AF16" si="31">IF(Q16="z",P16,IF(Q16="x",P16*(-1),0))</f>
        <v>0</v>
      </c>
      <c r="AG16" s="147">
        <f t="shared" ref="AG16" si="32">IF(S16="z",R16,IF(S16="x",R16*(-1),0))</f>
        <v>0</v>
      </c>
      <c r="AH16" s="149">
        <f t="shared" ref="AH16" si="33">IF(AND(AE16&lt;0,AF16&lt;0,AG16&lt;0),0,MAX(AE16:AG16))</f>
        <v>0</v>
      </c>
      <c r="AI16" s="157"/>
    </row>
    <row r="17" spans="1:35" s="133" customFormat="1" ht="13.9" customHeight="1">
      <c r="A17" s="173"/>
      <c r="B17" s="173" t="str">
        <f>_xlfn.IFNA(VLOOKUP($D17,'protokół WAGI'!$C$1:$I$451,7,0),"")</f>
        <v/>
      </c>
      <c r="C17" s="174" t="s">
        <v>35</v>
      </c>
      <c r="D17" s="175"/>
      <c r="E17" s="174" t="str">
        <f>_xlfn.IFNA(VLOOKUP($D17,'protokół WAGI'!$C$1:$I$451,3,0),"")</f>
        <v/>
      </c>
      <c r="F17" s="175" t="str">
        <f>_xlfn.IFNA(VLOOKUP($D17,'protokół WAGI'!$C$1:$I$451,2,0),"")</f>
        <v/>
      </c>
      <c r="G17" s="176" t="str">
        <f>_xlfn.IFNA(VLOOKUP($D17,'protokół WAGI'!$C$1:$I$451,4,0),"")</f>
        <v/>
      </c>
      <c r="H17" s="177"/>
      <c r="I17" s="178"/>
      <c r="J17" s="177"/>
      <c r="K17" s="178"/>
      <c r="L17" s="179"/>
      <c r="M17" s="180"/>
      <c r="N17" s="179"/>
      <c r="O17" s="180"/>
      <c r="P17" s="179"/>
      <c r="Q17" s="180"/>
      <c r="R17" s="179"/>
      <c r="S17" s="180"/>
      <c r="T17" s="181" t="str">
        <f t="shared" si="1"/>
        <v/>
      </c>
      <c r="U17" s="182" t="str">
        <f t="shared" si="2"/>
        <v xml:space="preserve"> </v>
      </c>
      <c r="V17" s="171"/>
      <c r="W17" s="172"/>
      <c r="X17" s="146">
        <f>IF(C17="M",IF(G17&lt;201.159,10^(0.700767819*((LOG10(G17/201.159))^2))),Z17)</f>
        <v>1</v>
      </c>
      <c r="Y17" s="141">
        <f>IF(G17&lt;201.159,10^(0.700767819*((LOG10(G17/201.159)^2))),1)</f>
        <v>1</v>
      </c>
      <c r="Z17" s="141">
        <f>IF(G17&lt;163.918,10^(0.674107991*((LOG10(G17/163.918)^2))),1)</f>
        <v>1</v>
      </c>
      <c r="AA17" s="147">
        <f t="shared" si="3"/>
        <v>0</v>
      </c>
      <c r="AB17" s="147">
        <f t="shared" si="4"/>
        <v>0</v>
      </c>
      <c r="AC17" s="147">
        <f t="shared" si="5"/>
        <v>0</v>
      </c>
      <c r="AD17" s="148">
        <f t="shared" si="6"/>
        <v>0</v>
      </c>
      <c r="AE17" s="147">
        <f t="shared" si="7"/>
        <v>0</v>
      </c>
      <c r="AF17" s="147">
        <f t="shared" si="8"/>
        <v>0</v>
      </c>
      <c r="AG17" s="147">
        <f t="shared" si="9"/>
        <v>0</v>
      </c>
      <c r="AH17" s="149">
        <f t="shared" si="10"/>
        <v>0</v>
      </c>
      <c r="AI17" s="157"/>
    </row>
    <row r="18" spans="1:35" s="133" customFormat="1" ht="13.9" customHeight="1">
      <c r="A18" s="173"/>
      <c r="B18" s="173" t="str">
        <f>_xlfn.IFNA(VLOOKUP($D18,'protokół WAGI'!$C$1:$I$451,7,0),"")</f>
        <v/>
      </c>
      <c r="C18" s="174" t="s">
        <v>35</v>
      </c>
      <c r="D18" s="175"/>
      <c r="E18" s="174" t="str">
        <f>_xlfn.IFNA(VLOOKUP($D18,'protokół WAGI'!$C$1:$I$451,3,0),"")</f>
        <v/>
      </c>
      <c r="F18" s="175" t="str">
        <f>_xlfn.IFNA(VLOOKUP($D18,'protokół WAGI'!$C$1:$I$451,2,0),"")</f>
        <v/>
      </c>
      <c r="G18" s="176" t="str">
        <f>_xlfn.IFNA(VLOOKUP($D18,'protokół WAGI'!$C$1:$I$451,4,0),"")</f>
        <v/>
      </c>
      <c r="H18" s="177"/>
      <c r="I18" s="178"/>
      <c r="J18" s="177"/>
      <c r="K18" s="178"/>
      <c r="L18" s="179"/>
      <c r="M18" s="180"/>
      <c r="N18" s="179"/>
      <c r="O18" s="180"/>
      <c r="P18" s="179"/>
      <c r="Q18" s="180"/>
      <c r="R18" s="179"/>
      <c r="S18" s="180"/>
      <c r="T18" s="181" t="str">
        <f t="shared" ref="T18:T24" si="34">IF(G18="","",(AD18+AH18))</f>
        <v/>
      </c>
      <c r="U18" s="182" t="str">
        <f t="shared" ref="U18:U24" si="35">IFERROR(IF(G18=""," ",ROUND(X18*T18,2)),"")</f>
        <v xml:space="preserve"> </v>
      </c>
      <c r="V18" s="171"/>
      <c r="W18" s="183"/>
      <c r="X18" s="146">
        <f>IF(C18="M",IF(G18&lt;201.159,10^(0.700767819*((LOG10(G18/201.159))^2))),Z18)</f>
        <v>1</v>
      </c>
      <c r="Y18" s="141">
        <f>IF(G18&lt;201.159,10^(0.700767819*((LOG10(G18/201.159)^2))),1)</f>
        <v>1</v>
      </c>
      <c r="Z18" s="141">
        <f>IF(G18&lt;163.918,10^(0.674107991*((LOG10(G18/163.918)^2))),1)</f>
        <v>1</v>
      </c>
      <c r="AA18" s="144">
        <f t="shared" ref="AA18:AA24" si="36">IF(I18="z",H18,IF(I18="x",H18*(-1),0))</f>
        <v>0</v>
      </c>
      <c r="AB18" s="144">
        <f t="shared" ref="AB18:AB24" si="37">IF(K18="z",J18,IF(K18="x",J18*(-1),0))</f>
        <v>0</v>
      </c>
      <c r="AC18" s="144">
        <f t="shared" ref="AC18:AC24" si="38">IF(M18="z",L18,IF(M18="x",L18*(-1),0))</f>
        <v>0</v>
      </c>
      <c r="AD18" s="145">
        <f t="shared" ref="AD18:AD24" si="39">IF(AND(AA18&lt;0,AB18&lt;0,AC18&lt;0),0,MAX(AA18:AC18))</f>
        <v>0</v>
      </c>
      <c r="AE18" s="144">
        <f t="shared" ref="AE18:AE24" si="40">IF(O18="z",N18,IF(O18="x",N18*(-1),0))</f>
        <v>0</v>
      </c>
      <c r="AF18" s="144">
        <f t="shared" ref="AF18:AF24" si="41">IF(Q18="z",P18,IF(Q18="x",P18*(-1),0))</f>
        <v>0</v>
      </c>
      <c r="AG18" s="144">
        <f t="shared" ref="AG18:AG24" si="42">IF(S18="z",R18,IF(S18="x",R18*(-1),0))</f>
        <v>0</v>
      </c>
      <c r="AH18" s="145">
        <f t="shared" ref="AH18:AH24" si="43">IF(AND(AE18&lt;0,AF18&lt;0,AG18&lt;0),0,MAX(AE18:AG18))</f>
        <v>0</v>
      </c>
      <c r="AI18" s="157"/>
    </row>
    <row r="19" spans="1:35" s="133" customFormat="1" ht="13.9" customHeight="1">
      <c r="A19" s="173"/>
      <c r="B19" s="173" t="str">
        <f>_xlfn.IFNA(VLOOKUP($D19,'protokół WAGI'!$C$1:$I$451,7,0),"")</f>
        <v/>
      </c>
      <c r="C19" s="174" t="s">
        <v>35</v>
      </c>
      <c r="D19" s="175"/>
      <c r="E19" s="174" t="str">
        <f>_xlfn.IFNA(VLOOKUP($D19,'protokół WAGI'!$C$1:$I$451,3,0),"")</f>
        <v/>
      </c>
      <c r="F19" s="175" t="str">
        <f>_xlfn.IFNA(VLOOKUP($D19,'protokół WAGI'!$C$1:$I$451,2,0),"")</f>
        <v/>
      </c>
      <c r="G19" s="176" t="str">
        <f>_xlfn.IFNA(VLOOKUP($D19,'protokół WAGI'!$C$1:$I$451,4,0),"")</f>
        <v/>
      </c>
      <c r="H19" s="177"/>
      <c r="I19" s="178"/>
      <c r="J19" s="177"/>
      <c r="K19" s="178"/>
      <c r="L19" s="179"/>
      <c r="M19" s="180"/>
      <c r="N19" s="179"/>
      <c r="O19" s="180"/>
      <c r="P19" s="179"/>
      <c r="Q19" s="180"/>
      <c r="R19" s="179"/>
      <c r="S19" s="180"/>
      <c r="T19" s="181" t="str">
        <f t="shared" ref="T19:T20" si="44">IF(G19="","",(AD19+AH19))</f>
        <v/>
      </c>
      <c r="U19" s="182" t="str">
        <f t="shared" ref="U19:U20" si="45">IFERROR(IF(G19=""," ",ROUND(X19*T19,2)),"")</f>
        <v xml:space="preserve"> </v>
      </c>
      <c r="V19" s="171"/>
      <c r="W19" s="183"/>
      <c r="X19" s="146">
        <f>IF(C19="M",IF(G19&lt;201.159,10^(0.700767819*((LOG10(G19/201.159))^2))),Z19)</f>
        <v>1</v>
      </c>
      <c r="Y19" s="141">
        <f>IF(G19&lt;201.159,10^(0.700767819*((LOG10(G19/201.159)^2))),1)</f>
        <v>1</v>
      </c>
      <c r="Z19" s="141">
        <f>IF(G19&lt;163.918,10^(0.674107991*((LOG10(G19/163.918)^2))),1)</f>
        <v>1</v>
      </c>
      <c r="AA19" s="144">
        <f t="shared" ref="AA19:AA20" si="46">IF(I19="z",H19,IF(I19="x",H19*(-1),0))</f>
        <v>0</v>
      </c>
      <c r="AB19" s="144">
        <f t="shared" ref="AB19:AB20" si="47">IF(K19="z",J19,IF(K19="x",J19*(-1),0))</f>
        <v>0</v>
      </c>
      <c r="AC19" s="144">
        <f t="shared" ref="AC19:AC20" si="48">IF(M19="z",L19,IF(M19="x",L19*(-1),0))</f>
        <v>0</v>
      </c>
      <c r="AD19" s="145">
        <f t="shared" ref="AD19:AD20" si="49">IF(AND(AA19&lt;0,AB19&lt;0,AC19&lt;0),0,MAX(AA19:AC19))</f>
        <v>0</v>
      </c>
      <c r="AE19" s="144">
        <f t="shared" ref="AE19:AE20" si="50">IF(O19="z",N19,IF(O19="x",N19*(-1),0))</f>
        <v>0</v>
      </c>
      <c r="AF19" s="144">
        <f t="shared" ref="AF19:AF20" si="51">IF(Q19="z",P19,IF(Q19="x",P19*(-1),0))</f>
        <v>0</v>
      </c>
      <c r="AG19" s="144">
        <f t="shared" ref="AG19:AG20" si="52">IF(S19="z",R19,IF(S19="x",R19*(-1),0))</f>
        <v>0</v>
      </c>
      <c r="AH19" s="145">
        <f t="shared" ref="AH19:AH20" si="53">IF(AND(AE19&lt;0,AF19&lt;0,AG19&lt;0),0,MAX(AE19:AG19))</f>
        <v>0</v>
      </c>
      <c r="AI19" s="157"/>
    </row>
    <row r="20" spans="1:35" s="133" customFormat="1" ht="13.9" customHeight="1">
      <c r="A20" s="173"/>
      <c r="B20" s="173" t="str">
        <f>_xlfn.IFNA(VLOOKUP($D20,'protokół WAGI'!$C$1:$I$451,7,0),"")</f>
        <v/>
      </c>
      <c r="C20" s="174" t="s">
        <v>35</v>
      </c>
      <c r="D20" s="175"/>
      <c r="E20" s="174" t="str">
        <f>_xlfn.IFNA(VLOOKUP($D20,'protokół WAGI'!$C$1:$I$451,3,0),"")</f>
        <v/>
      </c>
      <c r="F20" s="175" t="str">
        <f>_xlfn.IFNA(VLOOKUP($D20,'protokół WAGI'!$C$1:$I$451,2,0),"")</f>
        <v/>
      </c>
      <c r="G20" s="176" t="str">
        <f>_xlfn.IFNA(VLOOKUP($D20,'protokół WAGI'!$C$1:$I$451,4,0),"")</f>
        <v/>
      </c>
      <c r="H20" s="177"/>
      <c r="I20" s="178"/>
      <c r="J20" s="177"/>
      <c r="K20" s="178"/>
      <c r="L20" s="179"/>
      <c r="M20" s="180"/>
      <c r="N20" s="179"/>
      <c r="O20" s="180"/>
      <c r="P20" s="179"/>
      <c r="Q20" s="180"/>
      <c r="R20" s="179"/>
      <c r="S20" s="180"/>
      <c r="T20" s="181" t="str">
        <f t="shared" si="44"/>
        <v/>
      </c>
      <c r="U20" s="182" t="str">
        <f t="shared" si="45"/>
        <v xml:space="preserve"> </v>
      </c>
      <c r="V20" s="171"/>
      <c r="W20" s="183"/>
      <c r="X20" s="146">
        <f>IF(C20="M",IF(G20&lt;201.159,10^(0.700767819*((LOG10(G20/201.159))^2))),Z20)</f>
        <v>1</v>
      </c>
      <c r="Y20" s="141">
        <f>IF(G20&lt;201.159,10^(0.700767819*((LOG10(G20/201.159)^2))),1)</f>
        <v>1</v>
      </c>
      <c r="Z20" s="141">
        <f>IF(G20&lt;163.918,10^(0.674107991*((LOG10(G20/163.918)^2))),1)</f>
        <v>1</v>
      </c>
      <c r="AA20" s="144">
        <f t="shared" si="46"/>
        <v>0</v>
      </c>
      <c r="AB20" s="144">
        <f t="shared" si="47"/>
        <v>0</v>
      </c>
      <c r="AC20" s="144">
        <f t="shared" si="48"/>
        <v>0</v>
      </c>
      <c r="AD20" s="145">
        <f t="shared" si="49"/>
        <v>0</v>
      </c>
      <c r="AE20" s="144">
        <f t="shared" si="50"/>
        <v>0</v>
      </c>
      <c r="AF20" s="144">
        <f t="shared" si="51"/>
        <v>0</v>
      </c>
      <c r="AG20" s="144">
        <f t="shared" si="52"/>
        <v>0</v>
      </c>
      <c r="AH20" s="145">
        <f t="shared" si="53"/>
        <v>0</v>
      </c>
      <c r="AI20" s="157"/>
    </row>
    <row r="21" spans="1:35" s="133" customFormat="1" ht="13.9" customHeight="1">
      <c r="A21" s="173"/>
      <c r="B21" s="173" t="str">
        <f>_xlfn.IFNA(VLOOKUP($D21,'protokół WAGI'!$C$1:$I$451,7,0),"")</f>
        <v/>
      </c>
      <c r="C21" s="174" t="s">
        <v>35</v>
      </c>
      <c r="D21" s="175"/>
      <c r="E21" s="174" t="str">
        <f>_xlfn.IFNA(VLOOKUP($D21,'protokół WAGI'!$C$1:$I$451,3,0),"")</f>
        <v/>
      </c>
      <c r="F21" s="175" t="str">
        <f>_xlfn.IFNA(VLOOKUP($D21,'protokół WAGI'!$C$1:$I$451,2,0),"")</f>
        <v/>
      </c>
      <c r="G21" s="176" t="str">
        <f>_xlfn.IFNA(VLOOKUP($D21,'protokół WAGI'!$C$1:$I$451,4,0),"")</f>
        <v/>
      </c>
      <c r="H21" s="177"/>
      <c r="I21" s="178"/>
      <c r="J21" s="177"/>
      <c r="K21" s="178"/>
      <c r="L21" s="179"/>
      <c r="M21" s="180"/>
      <c r="N21" s="179"/>
      <c r="O21" s="180"/>
      <c r="P21" s="179"/>
      <c r="Q21" s="180"/>
      <c r="R21" s="179"/>
      <c r="S21" s="180"/>
      <c r="T21" s="181" t="str">
        <f t="shared" si="34"/>
        <v/>
      </c>
      <c r="U21" s="182" t="str">
        <f t="shared" si="35"/>
        <v xml:space="preserve"> </v>
      </c>
      <c r="V21" s="171"/>
      <c r="W21" s="183"/>
      <c r="X21" s="146">
        <f>IF(C21="M",IF(G21&lt;201.159,10^(0.700767819*((LOG10(G21/201.159))^2))),Z21)</f>
        <v>1</v>
      </c>
      <c r="Y21" s="141">
        <f>IF(G21&lt;201.159,10^(0.700767819*((LOG10(G21/201.159)^2))),1)</f>
        <v>1</v>
      </c>
      <c r="Z21" s="141">
        <f>IF(G21&lt;163.918,10^(0.674107991*((LOG10(G21/163.918)^2))),1)</f>
        <v>1</v>
      </c>
      <c r="AA21" s="144">
        <f t="shared" si="36"/>
        <v>0</v>
      </c>
      <c r="AB21" s="144">
        <f t="shared" si="37"/>
        <v>0</v>
      </c>
      <c r="AC21" s="144">
        <f t="shared" si="38"/>
        <v>0</v>
      </c>
      <c r="AD21" s="145">
        <f t="shared" si="39"/>
        <v>0</v>
      </c>
      <c r="AE21" s="144">
        <f t="shared" si="40"/>
        <v>0</v>
      </c>
      <c r="AF21" s="144">
        <f t="shared" si="41"/>
        <v>0</v>
      </c>
      <c r="AG21" s="144">
        <f t="shared" si="42"/>
        <v>0</v>
      </c>
      <c r="AH21" s="145">
        <f t="shared" si="43"/>
        <v>0</v>
      </c>
      <c r="AI21" s="157"/>
    </row>
    <row r="22" spans="1:35" s="133" customFormat="1" ht="13.9" customHeight="1">
      <c r="A22" s="173"/>
      <c r="B22" s="173" t="str">
        <f>_xlfn.IFNA(VLOOKUP($D22,'protokół WAGI'!$C$1:$I$451,7,0),"")</f>
        <v/>
      </c>
      <c r="C22" s="174" t="s">
        <v>35</v>
      </c>
      <c r="D22" s="175"/>
      <c r="E22" s="174" t="str">
        <f>_xlfn.IFNA(VLOOKUP($D22,'protokół WAGI'!$C$1:$I$451,3,0),"")</f>
        <v/>
      </c>
      <c r="F22" s="175" t="str">
        <f>_xlfn.IFNA(VLOOKUP($D22,'protokół WAGI'!$C$1:$I$451,2,0),"")</f>
        <v/>
      </c>
      <c r="G22" s="176" t="str">
        <f>_xlfn.IFNA(VLOOKUP($D22,'protokół WAGI'!$C$1:$I$451,4,0),"")</f>
        <v/>
      </c>
      <c r="H22" s="177"/>
      <c r="I22" s="178"/>
      <c r="J22" s="177"/>
      <c r="K22" s="178"/>
      <c r="L22" s="179"/>
      <c r="M22" s="180"/>
      <c r="N22" s="179"/>
      <c r="O22" s="180"/>
      <c r="P22" s="179"/>
      <c r="Q22" s="180"/>
      <c r="R22" s="179"/>
      <c r="S22" s="180"/>
      <c r="T22" s="181" t="str">
        <f t="shared" ref="T22" si="54">IF(G22="","",(AD22+AH22))</f>
        <v/>
      </c>
      <c r="U22" s="182" t="str">
        <f t="shared" ref="U22" si="55">IFERROR(IF(G22=""," ",ROUND(X22*T22,2)),"")</f>
        <v xml:space="preserve"> </v>
      </c>
      <c r="V22" s="171"/>
      <c r="W22" s="183"/>
      <c r="X22" s="146">
        <f>IF(C22="M",IF(G22&lt;201.159,10^(0.700767819*((LOG10(G22/201.159))^2))),Z22)</f>
        <v>1</v>
      </c>
      <c r="Y22" s="141">
        <f>IF(G22&lt;201.159,10^(0.700767819*((LOG10(G22/201.159)^2))),1)</f>
        <v>1</v>
      </c>
      <c r="Z22" s="141">
        <f>IF(G22&lt;163.918,10^(0.674107991*((LOG10(G22/163.918)^2))),1)</f>
        <v>1</v>
      </c>
      <c r="AA22" s="144">
        <f t="shared" ref="AA22" si="56">IF(I22="z",H22,IF(I22="x",H22*(-1),0))</f>
        <v>0</v>
      </c>
      <c r="AB22" s="144">
        <f t="shared" ref="AB22" si="57">IF(K22="z",J22,IF(K22="x",J22*(-1),0))</f>
        <v>0</v>
      </c>
      <c r="AC22" s="144">
        <f t="shared" ref="AC22" si="58">IF(M22="z",L22,IF(M22="x",L22*(-1),0))</f>
        <v>0</v>
      </c>
      <c r="AD22" s="145">
        <f t="shared" ref="AD22" si="59">IF(AND(AA22&lt;0,AB22&lt;0,AC22&lt;0),0,MAX(AA22:AC22))</f>
        <v>0</v>
      </c>
      <c r="AE22" s="144">
        <f t="shared" ref="AE22" si="60">IF(O22="z",N22,IF(O22="x",N22*(-1),0))</f>
        <v>0</v>
      </c>
      <c r="AF22" s="144">
        <f t="shared" ref="AF22" si="61">IF(Q22="z",P22,IF(Q22="x",P22*(-1),0))</f>
        <v>0</v>
      </c>
      <c r="AG22" s="144">
        <f t="shared" ref="AG22" si="62">IF(S22="z",R22,IF(S22="x",R22*(-1),0))</f>
        <v>0</v>
      </c>
      <c r="AH22" s="145">
        <f t="shared" ref="AH22" si="63">IF(AND(AE22&lt;0,AF22&lt;0,AG22&lt;0),0,MAX(AE22:AG22))</f>
        <v>0</v>
      </c>
      <c r="AI22" s="157"/>
    </row>
    <row r="23" spans="1:35" s="133" customFormat="1" ht="13.9" customHeight="1">
      <c r="A23" s="173"/>
      <c r="B23" s="173" t="str">
        <f>_xlfn.IFNA(VLOOKUP($D23,'protokół WAGI'!$C$1:$I$451,7,0),"")</f>
        <v/>
      </c>
      <c r="C23" s="174" t="s">
        <v>35</v>
      </c>
      <c r="D23" s="175"/>
      <c r="E23" s="174" t="str">
        <f>_xlfn.IFNA(VLOOKUP($D23,'protokół WAGI'!$C$1:$I$451,3,0),"")</f>
        <v/>
      </c>
      <c r="F23" s="175" t="str">
        <f>_xlfn.IFNA(VLOOKUP($D23,'protokół WAGI'!$C$1:$I$451,2,0),"")</f>
        <v/>
      </c>
      <c r="G23" s="176" t="str">
        <f>_xlfn.IFNA(VLOOKUP($D23,'protokół WAGI'!$C$1:$I$451,4,0),"")</f>
        <v/>
      </c>
      <c r="H23" s="177"/>
      <c r="I23" s="178"/>
      <c r="J23" s="177"/>
      <c r="K23" s="178"/>
      <c r="L23" s="179"/>
      <c r="M23" s="180"/>
      <c r="N23" s="179"/>
      <c r="O23" s="180"/>
      <c r="P23" s="179"/>
      <c r="Q23" s="180"/>
      <c r="R23" s="179"/>
      <c r="S23" s="180"/>
      <c r="T23" s="181" t="str">
        <f t="shared" si="34"/>
        <v/>
      </c>
      <c r="U23" s="182" t="str">
        <f t="shared" si="35"/>
        <v xml:space="preserve"> </v>
      </c>
      <c r="V23" s="171"/>
      <c r="W23" s="172"/>
      <c r="X23" s="146">
        <f>IF(C23="M",IF(G23&lt;201.159,10^(0.700767819*((LOG10(G23/201.159))^2))),Z23)</f>
        <v>1</v>
      </c>
      <c r="Y23" s="141">
        <f>IF(G23&lt;201.159,10^(0.700767819*((LOG10(G23/201.159)^2))),1)</f>
        <v>1</v>
      </c>
      <c r="Z23" s="141">
        <f>IF(G23&lt;163.918,10^(0.674107991*((LOG10(G23/163.918)^2))),1)</f>
        <v>1</v>
      </c>
      <c r="AA23" s="147">
        <f t="shared" si="36"/>
        <v>0</v>
      </c>
      <c r="AB23" s="147">
        <f t="shared" si="37"/>
        <v>0</v>
      </c>
      <c r="AC23" s="147">
        <f t="shared" si="38"/>
        <v>0</v>
      </c>
      <c r="AD23" s="148">
        <f t="shared" si="39"/>
        <v>0</v>
      </c>
      <c r="AE23" s="147">
        <f t="shared" si="40"/>
        <v>0</v>
      </c>
      <c r="AF23" s="147">
        <f t="shared" si="41"/>
        <v>0</v>
      </c>
      <c r="AG23" s="147">
        <f t="shared" si="42"/>
        <v>0</v>
      </c>
      <c r="AH23" s="149">
        <f t="shared" si="43"/>
        <v>0</v>
      </c>
      <c r="AI23" s="157"/>
    </row>
    <row r="24" spans="1:35" s="133" customFormat="1" ht="13.9" customHeight="1">
      <c r="A24" s="173"/>
      <c r="B24" s="173" t="str">
        <f>_xlfn.IFNA(VLOOKUP($D24,'protokół WAGI'!$C$1:$I$451,7,0),"")</f>
        <v/>
      </c>
      <c r="C24" s="174" t="s">
        <v>35</v>
      </c>
      <c r="D24" s="175"/>
      <c r="E24" s="174" t="str">
        <f>_xlfn.IFNA(VLOOKUP($D24,'protokół WAGI'!$C$1:$I$451,3,0),"")</f>
        <v/>
      </c>
      <c r="F24" s="175" t="str">
        <f>_xlfn.IFNA(VLOOKUP($D24,'protokół WAGI'!$C$1:$I$451,2,0),"")</f>
        <v/>
      </c>
      <c r="G24" s="176" t="str">
        <f>_xlfn.IFNA(VLOOKUP($D24,'protokół WAGI'!$C$1:$I$451,4,0),"")</f>
        <v/>
      </c>
      <c r="H24" s="177"/>
      <c r="I24" s="178"/>
      <c r="J24" s="177"/>
      <c r="K24" s="178"/>
      <c r="L24" s="179"/>
      <c r="M24" s="180"/>
      <c r="N24" s="179"/>
      <c r="O24" s="180"/>
      <c r="P24" s="179"/>
      <c r="Q24" s="180"/>
      <c r="R24" s="179"/>
      <c r="S24" s="180"/>
      <c r="T24" s="181" t="str">
        <f t="shared" si="34"/>
        <v/>
      </c>
      <c r="U24" s="182" t="str">
        <f t="shared" si="35"/>
        <v xml:space="preserve"> </v>
      </c>
      <c r="V24" s="171"/>
      <c r="W24" s="172"/>
      <c r="X24" s="146">
        <f t="shared" ref="X24" si="64">IF(C24="M",IF(G24&lt;201.159,10^(0.700767819*((LOG10(G24/201.159))^2))),Z24)</f>
        <v>1</v>
      </c>
      <c r="Y24" s="141">
        <f t="shared" ref="Y24" si="65">IF(G24&lt;201.159,10^(0.700767819*((LOG10(G24/201.159)^2))),1)</f>
        <v>1</v>
      </c>
      <c r="Z24" s="141">
        <f t="shared" ref="Z24" si="66">IF(G24&lt;163.918,10^(0.674107991*((LOG10(G24/163.918)^2))),1)</f>
        <v>1</v>
      </c>
      <c r="AA24" s="147">
        <f t="shared" si="36"/>
        <v>0</v>
      </c>
      <c r="AB24" s="147">
        <f t="shared" si="37"/>
        <v>0</v>
      </c>
      <c r="AC24" s="147">
        <f t="shared" si="38"/>
        <v>0</v>
      </c>
      <c r="AD24" s="148">
        <f t="shared" si="39"/>
        <v>0</v>
      </c>
      <c r="AE24" s="147">
        <f t="shared" si="40"/>
        <v>0</v>
      </c>
      <c r="AF24" s="147">
        <f t="shared" si="41"/>
        <v>0</v>
      </c>
      <c r="AG24" s="147">
        <f t="shared" si="42"/>
        <v>0</v>
      </c>
      <c r="AH24" s="149">
        <f t="shared" si="43"/>
        <v>0</v>
      </c>
      <c r="AI24" s="157"/>
    </row>
    <row r="25" spans="1:35" s="133" customFormat="1" ht="13.9" customHeight="1">
      <c r="A25" s="173"/>
      <c r="B25" s="173" t="str">
        <f>_xlfn.IFNA(VLOOKUP($D25,'protokół WAGI'!$C$1:$I$451,7,0),"")</f>
        <v/>
      </c>
      <c r="C25" s="174" t="s">
        <v>35</v>
      </c>
      <c r="D25" s="175"/>
      <c r="E25" s="174" t="str">
        <f>_xlfn.IFNA(VLOOKUP($D25,'protokół WAGI'!$C$1:$I$451,3,0),"")</f>
        <v/>
      </c>
      <c r="F25" s="175" t="str">
        <f>_xlfn.IFNA(VLOOKUP($D25,'protokół WAGI'!$C$1:$I$451,2,0),"")</f>
        <v/>
      </c>
      <c r="G25" s="176" t="str">
        <f>_xlfn.IFNA(VLOOKUP($D25,'protokół WAGI'!$C$1:$I$451,4,0),"")</f>
        <v/>
      </c>
      <c r="H25" s="177"/>
      <c r="I25" s="178"/>
      <c r="J25" s="177"/>
      <c r="K25" s="178"/>
      <c r="L25" s="179"/>
      <c r="M25" s="180"/>
      <c r="N25" s="179"/>
      <c r="O25" s="180"/>
      <c r="P25" s="179"/>
      <c r="Q25" s="180"/>
      <c r="R25" s="179"/>
      <c r="S25" s="180"/>
      <c r="T25" s="181" t="str">
        <f t="shared" ref="T25:T26" si="67">IF(G25="","",(AD25+AH25))</f>
        <v/>
      </c>
      <c r="U25" s="182" t="str">
        <f t="shared" ref="U25:U26" si="68">IFERROR(IF(G25=""," ",ROUND(X25*T25,2)),"")</f>
        <v xml:space="preserve"> </v>
      </c>
      <c r="V25" s="171"/>
      <c r="W25" s="172"/>
      <c r="X25" s="146">
        <f t="shared" ref="X25:X26" si="69">IF(C25="M",IF(G25&lt;201.159,10^(0.700767819*((LOG10(G25/201.159))^2))),Z25)</f>
        <v>1</v>
      </c>
      <c r="Y25" s="141">
        <f t="shared" ref="Y25:Y26" si="70">IF(G25&lt;201.159,10^(0.700767819*((LOG10(G25/201.159)^2))),1)</f>
        <v>1</v>
      </c>
      <c r="Z25" s="141">
        <f t="shared" ref="Z25:Z26" si="71">IF(G25&lt;163.918,10^(0.674107991*((LOG10(G25/163.918)^2))),1)</f>
        <v>1</v>
      </c>
      <c r="AA25" s="147">
        <f t="shared" ref="AA25:AA26" si="72">IF(I25="z",H25,IF(I25="x",H25*(-1),0))</f>
        <v>0</v>
      </c>
      <c r="AB25" s="147">
        <f t="shared" ref="AB25:AB26" si="73">IF(K25="z",J25,IF(K25="x",J25*(-1),0))</f>
        <v>0</v>
      </c>
      <c r="AC25" s="147">
        <f t="shared" ref="AC25:AC26" si="74">IF(M25="z",L25,IF(M25="x",L25*(-1),0))</f>
        <v>0</v>
      </c>
      <c r="AD25" s="148">
        <f t="shared" ref="AD25:AD26" si="75">IF(AND(AA25&lt;0,AB25&lt;0,AC25&lt;0),0,MAX(AA25:AC25))</f>
        <v>0</v>
      </c>
      <c r="AE25" s="147">
        <f t="shared" ref="AE25:AE26" si="76">IF(O25="z",N25,IF(O25="x",N25*(-1),0))</f>
        <v>0</v>
      </c>
      <c r="AF25" s="147">
        <f t="shared" ref="AF25:AF26" si="77">IF(Q25="z",P25,IF(Q25="x",P25*(-1),0))</f>
        <v>0</v>
      </c>
      <c r="AG25" s="147">
        <f t="shared" ref="AG25:AG26" si="78">IF(S25="z",R25,IF(S25="x",R25*(-1),0))</f>
        <v>0</v>
      </c>
      <c r="AH25" s="149">
        <f t="shared" ref="AH25:AH26" si="79">IF(AND(AE25&lt;0,AF25&lt;0,AG25&lt;0),0,MAX(AE25:AG25))</f>
        <v>0</v>
      </c>
      <c r="AI25" s="157"/>
    </row>
    <row r="26" spans="1:35" s="133" customFormat="1" ht="13.9" customHeight="1">
      <c r="A26" s="173"/>
      <c r="B26" s="173" t="str">
        <f>_xlfn.IFNA(VLOOKUP($D26,'protokół WAGI'!$C$1:$I$451,7,0),"")</f>
        <v/>
      </c>
      <c r="C26" s="174" t="s">
        <v>35</v>
      </c>
      <c r="D26" s="175"/>
      <c r="E26" s="174" t="str">
        <f>_xlfn.IFNA(VLOOKUP($D26,'protokół WAGI'!$C$1:$I$451,3,0),"")</f>
        <v/>
      </c>
      <c r="F26" s="175" t="str">
        <f>_xlfn.IFNA(VLOOKUP($D26,'protokół WAGI'!$C$1:$I$451,2,0),"")</f>
        <v/>
      </c>
      <c r="G26" s="176" t="str">
        <f>_xlfn.IFNA(VLOOKUP($D26,'protokół WAGI'!$C$1:$I$451,4,0),"")</f>
        <v/>
      </c>
      <c r="H26" s="177"/>
      <c r="I26" s="178"/>
      <c r="J26" s="177"/>
      <c r="K26" s="178"/>
      <c r="L26" s="179"/>
      <c r="M26" s="180"/>
      <c r="N26" s="179"/>
      <c r="O26" s="180"/>
      <c r="P26" s="179"/>
      <c r="Q26" s="180"/>
      <c r="R26" s="179"/>
      <c r="S26" s="180"/>
      <c r="T26" s="181" t="str">
        <f t="shared" si="67"/>
        <v/>
      </c>
      <c r="U26" s="182" t="str">
        <f t="shared" si="68"/>
        <v xml:space="preserve"> </v>
      </c>
      <c r="V26" s="171"/>
      <c r="W26" s="184"/>
      <c r="X26" s="146">
        <f t="shared" si="69"/>
        <v>1</v>
      </c>
      <c r="Y26" s="141">
        <f t="shared" si="70"/>
        <v>1</v>
      </c>
      <c r="Z26" s="141">
        <f t="shared" si="71"/>
        <v>1</v>
      </c>
      <c r="AA26" s="147">
        <f t="shared" si="72"/>
        <v>0</v>
      </c>
      <c r="AB26" s="147">
        <f t="shared" si="73"/>
        <v>0</v>
      </c>
      <c r="AC26" s="147">
        <f t="shared" si="74"/>
        <v>0</v>
      </c>
      <c r="AD26" s="148">
        <f t="shared" si="75"/>
        <v>0</v>
      </c>
      <c r="AE26" s="147">
        <f t="shared" si="76"/>
        <v>0</v>
      </c>
      <c r="AF26" s="147">
        <f t="shared" si="77"/>
        <v>0</v>
      </c>
      <c r="AG26" s="147">
        <f t="shared" si="78"/>
        <v>0</v>
      </c>
      <c r="AH26" s="149">
        <f t="shared" si="79"/>
        <v>0</v>
      </c>
      <c r="AI26" s="157"/>
    </row>
    <row r="27" spans="1:35" s="133" customFormat="1" ht="13.9" customHeight="1">
      <c r="A27" s="173"/>
      <c r="B27" s="173" t="str">
        <f>_xlfn.IFNA(VLOOKUP($D27,'protokół WAGI'!$C$1:$I$451,7,0),"")</f>
        <v/>
      </c>
      <c r="C27" s="174" t="s">
        <v>35</v>
      </c>
      <c r="D27" s="175"/>
      <c r="E27" s="174" t="str">
        <f>_xlfn.IFNA(VLOOKUP($D27,'protokół WAGI'!$C$1:$I$451,3,0),"")</f>
        <v/>
      </c>
      <c r="F27" s="175" t="str">
        <f>_xlfn.IFNA(VLOOKUP($D27,'protokół WAGI'!$C$1:$I$451,2,0),"")</f>
        <v/>
      </c>
      <c r="G27" s="176" t="str">
        <f>_xlfn.IFNA(VLOOKUP($D27,'protokół WAGI'!$C$1:$I$451,4,0),"")</f>
        <v/>
      </c>
      <c r="H27" s="177"/>
      <c r="I27" s="178"/>
      <c r="J27" s="177"/>
      <c r="K27" s="178"/>
      <c r="L27" s="179"/>
      <c r="M27" s="180"/>
      <c r="N27" s="179"/>
      <c r="O27" s="180"/>
      <c r="P27" s="179"/>
      <c r="Q27" s="180"/>
      <c r="R27" s="179"/>
      <c r="S27" s="180"/>
      <c r="T27" s="181" t="str">
        <f t="shared" ref="T27:T30" si="80">IF(G27="","",(AD27+AH27))</f>
        <v/>
      </c>
      <c r="U27" s="182" t="str">
        <f t="shared" ref="U27:U30" si="81">IFERROR(IF(G27=""," ",ROUND(X27*T27,2)),"")</f>
        <v xml:space="preserve"> </v>
      </c>
      <c r="V27" s="171"/>
      <c r="W27" s="172"/>
      <c r="X27" s="146">
        <f t="shared" ref="X27" si="82">IF(C27="M",IF(G27&lt;201.159,10^(0.700767819*((LOG10(G27/201.159))^2))),Z27)</f>
        <v>1</v>
      </c>
      <c r="Y27" s="141">
        <f t="shared" ref="Y27" si="83">IF(G27&lt;201.159,10^(0.700767819*((LOG10(G27/201.159)^2))),1)</f>
        <v>1</v>
      </c>
      <c r="Z27" s="141">
        <f t="shared" ref="Z27" si="84">IF(G27&lt;163.918,10^(0.674107991*((LOG10(G27/163.918)^2))),1)</f>
        <v>1</v>
      </c>
      <c r="AA27" s="147">
        <f t="shared" ref="AA27:AA30" si="85">IF(I27="z",H27,IF(I27="x",H27*(-1),0))</f>
        <v>0</v>
      </c>
      <c r="AB27" s="147">
        <f t="shared" ref="AB27:AB30" si="86">IF(K27="z",J27,IF(K27="x",J27*(-1),0))</f>
        <v>0</v>
      </c>
      <c r="AC27" s="147">
        <f t="shared" ref="AC27:AC30" si="87">IF(M27="z",L27,IF(M27="x",L27*(-1),0))</f>
        <v>0</v>
      </c>
      <c r="AD27" s="148">
        <f t="shared" ref="AD27:AD30" si="88">IF(AND(AA27&lt;0,AB27&lt;0,AC27&lt;0),0,MAX(AA27:AC27))</f>
        <v>0</v>
      </c>
      <c r="AE27" s="147">
        <f t="shared" ref="AE27:AE30" si="89">IF(O27="z",N27,IF(O27="x",N27*(-1),0))</f>
        <v>0</v>
      </c>
      <c r="AF27" s="147">
        <f t="shared" ref="AF27:AF30" si="90">IF(Q27="z",P27,IF(Q27="x",P27*(-1),0))</f>
        <v>0</v>
      </c>
      <c r="AG27" s="147">
        <f t="shared" ref="AG27:AG30" si="91">IF(S27="z",R27,IF(S27="x",R27*(-1),0))</f>
        <v>0</v>
      </c>
      <c r="AH27" s="149">
        <f t="shared" ref="AH27:AH30" si="92">IF(AND(AE27&lt;0,AF27&lt;0,AG27&lt;0),0,MAX(AE27:AG27))</f>
        <v>0</v>
      </c>
      <c r="AI27" s="157"/>
    </row>
    <row r="28" spans="1:35" s="133" customFormat="1" ht="13.9" customHeight="1">
      <c r="A28" s="173"/>
      <c r="B28" s="173" t="str">
        <f>_xlfn.IFNA(VLOOKUP($D28,'protokół WAGI'!$C$1:$I$451,7,0),"")</f>
        <v/>
      </c>
      <c r="C28" s="174" t="s">
        <v>35</v>
      </c>
      <c r="D28" s="175"/>
      <c r="E28" s="174" t="str">
        <f>_xlfn.IFNA(VLOOKUP($D28,'protokół WAGI'!$C$1:$I$451,3,0),"")</f>
        <v/>
      </c>
      <c r="F28" s="175" t="str">
        <f>_xlfn.IFNA(VLOOKUP($D28,'protokół WAGI'!$C$1:$I$451,2,0),"")</f>
        <v/>
      </c>
      <c r="G28" s="176" t="str">
        <f>_xlfn.IFNA(VLOOKUP($D28,'protokół WAGI'!$C$1:$I$451,4,0),"")</f>
        <v/>
      </c>
      <c r="H28" s="177"/>
      <c r="I28" s="178"/>
      <c r="J28" s="177"/>
      <c r="K28" s="178"/>
      <c r="L28" s="179"/>
      <c r="M28" s="180"/>
      <c r="N28" s="179"/>
      <c r="O28" s="180"/>
      <c r="P28" s="179"/>
      <c r="Q28" s="180"/>
      <c r="R28" s="179"/>
      <c r="S28" s="180"/>
      <c r="T28" s="181" t="str">
        <f t="shared" si="80"/>
        <v/>
      </c>
      <c r="U28" s="182" t="str">
        <f t="shared" si="81"/>
        <v xml:space="preserve"> </v>
      </c>
      <c r="V28" s="171"/>
      <c r="W28" s="184"/>
      <c r="X28" s="146">
        <f t="shared" ref="X28" si="93">IF(C28="M",IF(G28&lt;201.159,10^(0.700767819*((LOG10(G28/201.159))^2))),Z28)</f>
        <v>1</v>
      </c>
      <c r="Y28" s="141">
        <f t="shared" ref="Y28" si="94">IF(G28&lt;201.159,10^(0.700767819*((LOG10(G28/201.159)^2))),1)</f>
        <v>1</v>
      </c>
      <c r="Z28" s="141">
        <f t="shared" ref="Z28" si="95">IF(G28&lt;163.918,10^(0.674107991*((LOG10(G28/163.918)^2))),1)</f>
        <v>1</v>
      </c>
      <c r="AA28" s="147">
        <f t="shared" si="85"/>
        <v>0</v>
      </c>
      <c r="AB28" s="147">
        <f t="shared" si="86"/>
        <v>0</v>
      </c>
      <c r="AC28" s="147">
        <f t="shared" si="87"/>
        <v>0</v>
      </c>
      <c r="AD28" s="148">
        <f t="shared" si="88"/>
        <v>0</v>
      </c>
      <c r="AE28" s="147">
        <f t="shared" si="89"/>
        <v>0</v>
      </c>
      <c r="AF28" s="147">
        <f t="shared" si="90"/>
        <v>0</v>
      </c>
      <c r="AG28" s="147">
        <f t="shared" si="91"/>
        <v>0</v>
      </c>
      <c r="AH28" s="149">
        <f t="shared" si="92"/>
        <v>0</v>
      </c>
      <c r="AI28" s="157"/>
    </row>
    <row r="29" spans="1:35" s="133" customFormat="1" ht="13.9" customHeight="1">
      <c r="A29" s="173"/>
      <c r="B29" s="173" t="str">
        <f>_xlfn.IFNA(VLOOKUP($D29,'protokół WAGI'!$C$1:$I$451,7,0),"")</f>
        <v/>
      </c>
      <c r="C29" s="174" t="s">
        <v>35</v>
      </c>
      <c r="D29" s="175"/>
      <c r="E29" s="174" t="str">
        <f>_xlfn.IFNA(VLOOKUP($D29,'protokół WAGI'!$C$1:$I$451,3,0),"")</f>
        <v/>
      </c>
      <c r="F29" s="175" t="str">
        <f>_xlfn.IFNA(VLOOKUP($D29,'protokół WAGI'!$C$1:$I$451,2,0),"")</f>
        <v/>
      </c>
      <c r="G29" s="176" t="str">
        <f>_xlfn.IFNA(VLOOKUP($D29,'protokół WAGI'!$C$1:$I$451,4,0),"")</f>
        <v/>
      </c>
      <c r="H29" s="177"/>
      <c r="I29" s="178"/>
      <c r="J29" s="177"/>
      <c r="K29" s="178"/>
      <c r="L29" s="179"/>
      <c r="M29" s="180"/>
      <c r="N29" s="179"/>
      <c r="O29" s="180"/>
      <c r="P29" s="179"/>
      <c r="Q29" s="180"/>
      <c r="R29" s="179"/>
      <c r="S29" s="180"/>
      <c r="T29" s="181" t="str">
        <f t="shared" ref="T29" si="96">IF(G29="","",(AD29+AH29))</f>
        <v/>
      </c>
      <c r="U29" s="182" t="str">
        <f t="shared" ref="U29" si="97">IFERROR(IF(G29=""," ",ROUND(X29*T29,2)),"")</f>
        <v xml:space="preserve"> </v>
      </c>
      <c r="V29" s="171"/>
      <c r="W29" s="172"/>
      <c r="X29" s="146">
        <f t="shared" ref="X29" si="98">IF(C29="M",IF(G29&lt;201.159,10^(0.700767819*((LOG10(G29/201.159))^2))),Z29)</f>
        <v>1</v>
      </c>
      <c r="Y29" s="141">
        <f t="shared" ref="Y29" si="99">IF(G29&lt;201.159,10^(0.700767819*((LOG10(G29/201.159)^2))),1)</f>
        <v>1</v>
      </c>
      <c r="Z29" s="141">
        <f t="shared" ref="Z29" si="100">IF(G29&lt;163.918,10^(0.674107991*((LOG10(G29/163.918)^2))),1)</f>
        <v>1</v>
      </c>
      <c r="AA29" s="144">
        <f t="shared" ref="AA29" si="101">IF(I29="z",H29,IF(I29="x",H29*(-1),0))</f>
        <v>0</v>
      </c>
      <c r="AB29" s="144">
        <f t="shared" ref="AB29" si="102">IF(K29="z",J29,IF(K29="x",J29*(-1),0))</f>
        <v>0</v>
      </c>
      <c r="AC29" s="144">
        <f t="shared" ref="AC29" si="103">IF(M29="z",L29,IF(M29="x",L29*(-1),0))</f>
        <v>0</v>
      </c>
      <c r="AD29" s="145">
        <f t="shared" ref="AD29" si="104">IF(AND(AA29&lt;0,AB29&lt;0,AC29&lt;0),0,MAX(AA29:AC29))</f>
        <v>0</v>
      </c>
      <c r="AE29" s="144">
        <f t="shared" ref="AE29" si="105">IF(O29="z",N29,IF(O29="x",N29*(-1),0))</f>
        <v>0</v>
      </c>
      <c r="AF29" s="144">
        <f t="shared" ref="AF29" si="106">IF(Q29="z",P29,IF(Q29="x",P29*(-1),0))</f>
        <v>0</v>
      </c>
      <c r="AG29" s="144">
        <f t="shared" ref="AG29" si="107">IF(S29="z",R29,IF(S29="x",R29*(-1),0))</f>
        <v>0</v>
      </c>
      <c r="AH29" s="145">
        <f t="shared" ref="AH29" si="108">IF(AND(AE29&lt;0,AF29&lt;0,AG29&lt;0),0,MAX(AE29:AG29))</f>
        <v>0</v>
      </c>
      <c r="AI29" s="157"/>
    </row>
    <row r="30" spans="1:35" s="133" customFormat="1" ht="13.9" customHeight="1">
      <c r="A30" s="173"/>
      <c r="B30" s="173" t="str">
        <f>_xlfn.IFNA(VLOOKUP($D30,'protokół WAGI'!$C$1:$I$451,7,0),"")</f>
        <v/>
      </c>
      <c r="C30" s="174" t="s">
        <v>35</v>
      </c>
      <c r="D30" s="175"/>
      <c r="E30" s="174" t="str">
        <f>_xlfn.IFNA(VLOOKUP($D30,'protokół WAGI'!$C$1:$I$451,3,0),"")</f>
        <v/>
      </c>
      <c r="F30" s="175" t="str">
        <f>_xlfn.IFNA(VLOOKUP($D30,'protokół WAGI'!$C$1:$I$451,2,0),"")</f>
        <v/>
      </c>
      <c r="G30" s="176" t="str">
        <f>_xlfn.IFNA(VLOOKUP($D30,'protokół WAGI'!$C$1:$I$451,4,0),"")</f>
        <v/>
      </c>
      <c r="H30" s="177"/>
      <c r="I30" s="178"/>
      <c r="J30" s="177"/>
      <c r="K30" s="178"/>
      <c r="L30" s="179"/>
      <c r="M30" s="180"/>
      <c r="N30" s="179"/>
      <c r="O30" s="180"/>
      <c r="P30" s="179"/>
      <c r="Q30" s="180"/>
      <c r="R30" s="179"/>
      <c r="S30" s="180"/>
      <c r="T30" s="181" t="str">
        <f t="shared" si="80"/>
        <v/>
      </c>
      <c r="U30" s="182" t="str">
        <f t="shared" si="81"/>
        <v xml:space="preserve"> </v>
      </c>
      <c r="V30" s="171"/>
      <c r="W30" s="172"/>
      <c r="X30" s="146">
        <f t="shared" ref="X30" si="109">IF(C30="M",IF(G30&lt;201.159,10^(0.700767819*((LOG10(G30/201.159))^2))),Z30)</f>
        <v>1</v>
      </c>
      <c r="Y30" s="141">
        <f t="shared" ref="Y30" si="110">IF(G30&lt;201.159,10^(0.700767819*((LOG10(G30/201.159)^2))),1)</f>
        <v>1</v>
      </c>
      <c r="Z30" s="141">
        <f t="shared" ref="Z30" si="111">IF(G30&lt;163.918,10^(0.674107991*((LOG10(G30/163.918)^2))),1)</f>
        <v>1</v>
      </c>
      <c r="AA30" s="144">
        <f t="shared" si="85"/>
        <v>0</v>
      </c>
      <c r="AB30" s="144">
        <f t="shared" si="86"/>
        <v>0</v>
      </c>
      <c r="AC30" s="144">
        <f t="shared" si="87"/>
        <v>0</v>
      </c>
      <c r="AD30" s="145">
        <f t="shared" si="88"/>
        <v>0</v>
      </c>
      <c r="AE30" s="144">
        <f t="shared" si="89"/>
        <v>0</v>
      </c>
      <c r="AF30" s="144">
        <f t="shared" si="90"/>
        <v>0</v>
      </c>
      <c r="AG30" s="144">
        <f t="shared" si="91"/>
        <v>0</v>
      </c>
      <c r="AH30" s="145">
        <f t="shared" si="92"/>
        <v>0</v>
      </c>
      <c r="AI30" s="157"/>
    </row>
    <row r="31" spans="1:35" s="133" customFormat="1" ht="13.9" customHeight="1">
      <c r="A31" s="173"/>
      <c r="B31" s="173" t="str">
        <f>_xlfn.IFNA(VLOOKUP($D31,'protokół WAGI'!$C$1:$I$451,7,0),"")</f>
        <v/>
      </c>
      <c r="C31" s="174" t="s">
        <v>35</v>
      </c>
      <c r="D31" s="175"/>
      <c r="E31" s="174" t="str">
        <f>_xlfn.IFNA(VLOOKUP($D31,'protokół WAGI'!$C$1:$I$451,3,0),"")</f>
        <v/>
      </c>
      <c r="F31" s="175" t="str">
        <f>_xlfn.IFNA(VLOOKUP($D31,'protokół WAGI'!$C$1:$I$451,2,0),"")</f>
        <v/>
      </c>
      <c r="G31" s="176" t="str">
        <f>_xlfn.IFNA(VLOOKUP($D31,'protokół WAGI'!$C$1:$I$451,4,0),"")</f>
        <v/>
      </c>
      <c r="H31" s="177"/>
      <c r="I31" s="178"/>
      <c r="J31" s="177"/>
      <c r="K31" s="178"/>
      <c r="L31" s="179"/>
      <c r="M31" s="180"/>
      <c r="N31" s="179"/>
      <c r="O31" s="180"/>
      <c r="P31" s="179"/>
      <c r="Q31" s="180"/>
      <c r="R31" s="179"/>
      <c r="S31" s="180"/>
      <c r="T31" s="181" t="str">
        <f t="shared" si="1"/>
        <v/>
      </c>
      <c r="U31" s="182" t="str">
        <f t="shared" si="2"/>
        <v xml:space="preserve"> </v>
      </c>
      <c r="V31" s="171"/>
      <c r="W31" s="184"/>
      <c r="X31" s="146">
        <f t="shared" ref="X31" si="112">IF(C31="M",IF(G31&lt;201.159,10^(0.700767819*((LOG10(G31/201.159))^2))),Z31)</f>
        <v>1</v>
      </c>
      <c r="Y31" s="141">
        <f t="shared" ref="Y31" si="113">IF(G31&lt;201.159,10^(0.700767819*((LOG10(G31/201.159)^2))),1)</f>
        <v>1</v>
      </c>
      <c r="Z31" s="141">
        <f t="shared" ref="Z31" si="114">IF(G31&lt;163.918,10^(0.674107991*((LOG10(G31/163.918)^2))),1)</f>
        <v>1</v>
      </c>
      <c r="AA31" s="147">
        <f t="shared" si="3"/>
        <v>0</v>
      </c>
      <c r="AB31" s="147">
        <f t="shared" si="4"/>
        <v>0</v>
      </c>
      <c r="AC31" s="147">
        <f t="shared" si="5"/>
        <v>0</v>
      </c>
      <c r="AD31" s="148">
        <f t="shared" si="6"/>
        <v>0</v>
      </c>
      <c r="AE31" s="147">
        <f t="shared" si="7"/>
        <v>0</v>
      </c>
      <c r="AF31" s="147">
        <f t="shared" si="8"/>
        <v>0</v>
      </c>
      <c r="AG31" s="147">
        <f t="shared" si="9"/>
        <v>0</v>
      </c>
      <c r="AH31" s="149">
        <f t="shared" si="10"/>
        <v>0</v>
      </c>
      <c r="AI31" s="157"/>
    </row>
    <row r="32" spans="1:35" s="133" customFormat="1" ht="13.9" customHeight="1">
      <c r="A32" s="173"/>
      <c r="B32" s="173" t="str">
        <f>_xlfn.IFNA(VLOOKUP($D32,'protokół WAGI'!$C$1:$I$451,7,0),"")</f>
        <v/>
      </c>
      <c r="C32" s="174" t="s">
        <v>35</v>
      </c>
      <c r="D32" s="175"/>
      <c r="E32" s="174" t="str">
        <f>_xlfn.IFNA(VLOOKUP($D32,'protokół WAGI'!$C$1:$I$451,3,0),"")</f>
        <v/>
      </c>
      <c r="F32" s="175" t="str">
        <f>_xlfn.IFNA(VLOOKUP($D32,'protokół WAGI'!$C$1:$I$451,2,0),"")</f>
        <v/>
      </c>
      <c r="G32" s="176" t="str">
        <f>_xlfn.IFNA(VLOOKUP($D32,'protokół WAGI'!$C$1:$I$451,4,0),"")</f>
        <v/>
      </c>
      <c r="H32" s="177"/>
      <c r="I32" s="178"/>
      <c r="J32" s="177"/>
      <c r="K32" s="178"/>
      <c r="L32" s="179"/>
      <c r="M32" s="180"/>
      <c r="N32" s="179"/>
      <c r="O32" s="180"/>
      <c r="P32" s="179"/>
      <c r="Q32" s="180"/>
      <c r="R32" s="179"/>
      <c r="S32" s="180"/>
      <c r="T32" s="181" t="str">
        <f t="shared" si="1"/>
        <v/>
      </c>
      <c r="U32" s="182" t="str">
        <f t="shared" si="2"/>
        <v xml:space="preserve"> </v>
      </c>
      <c r="V32" s="171"/>
      <c r="W32" s="172"/>
      <c r="X32" s="146">
        <f t="shared" ref="X32" si="115">IF(C32="M",IF(G32&lt;201.159,10^(0.700767819*((LOG10(G32/201.159))^2))),Z32)</f>
        <v>1</v>
      </c>
      <c r="Y32" s="141">
        <f t="shared" ref="Y32" si="116">IF(G32&lt;201.159,10^(0.700767819*((LOG10(G32/201.159)^2))),1)</f>
        <v>1</v>
      </c>
      <c r="Z32" s="141">
        <f t="shared" ref="Z32" si="117">IF(G32&lt;163.918,10^(0.674107991*((LOG10(G32/163.918)^2))),1)</f>
        <v>1</v>
      </c>
      <c r="AA32" s="147">
        <f t="shared" si="3"/>
        <v>0</v>
      </c>
      <c r="AB32" s="147">
        <f t="shared" si="4"/>
        <v>0</v>
      </c>
      <c r="AC32" s="147">
        <f t="shared" si="5"/>
        <v>0</v>
      </c>
      <c r="AD32" s="148">
        <f t="shared" si="6"/>
        <v>0</v>
      </c>
      <c r="AE32" s="147">
        <f t="shared" si="7"/>
        <v>0</v>
      </c>
      <c r="AF32" s="147">
        <f t="shared" si="8"/>
        <v>0</v>
      </c>
      <c r="AG32" s="147">
        <f t="shared" si="9"/>
        <v>0</v>
      </c>
      <c r="AH32" s="149">
        <f t="shared" si="10"/>
        <v>0</v>
      </c>
      <c r="AI32" s="157"/>
    </row>
    <row r="33" spans="1:35" s="133" customFormat="1" ht="13.9" customHeight="1">
      <c r="A33" s="173"/>
      <c r="B33" s="173" t="str">
        <f>_xlfn.IFNA(VLOOKUP($D33,'protokół WAGI'!$C$1:$I$451,7,0),"")</f>
        <v/>
      </c>
      <c r="C33" s="174" t="s">
        <v>35</v>
      </c>
      <c r="D33" s="175"/>
      <c r="E33" s="174" t="str">
        <f>_xlfn.IFNA(VLOOKUP($D33,'protokół WAGI'!$C$1:$I$451,3,0),"")</f>
        <v/>
      </c>
      <c r="F33" s="175" t="str">
        <f>_xlfn.IFNA(VLOOKUP($D33,'protokół WAGI'!$C$1:$I$451,2,0),"")</f>
        <v/>
      </c>
      <c r="G33" s="176" t="str">
        <f>_xlfn.IFNA(VLOOKUP($D33,'protokół WAGI'!$C$1:$I$451,4,0),"")</f>
        <v/>
      </c>
      <c r="H33" s="177"/>
      <c r="I33" s="178"/>
      <c r="J33" s="177"/>
      <c r="K33" s="178"/>
      <c r="L33" s="179"/>
      <c r="M33" s="180"/>
      <c r="N33" s="179"/>
      <c r="O33" s="180"/>
      <c r="P33" s="179"/>
      <c r="Q33" s="180"/>
      <c r="R33" s="179"/>
      <c r="S33" s="180"/>
      <c r="T33" s="181" t="str">
        <f t="shared" ref="T33" si="118">IF(G33="","",(AD33+AH33))</f>
        <v/>
      </c>
      <c r="U33" s="182" t="str">
        <f t="shared" ref="U33" si="119">IFERROR(IF(G33=""," ",ROUND(X33*T33,2)),"")</f>
        <v xml:space="preserve"> </v>
      </c>
      <c r="V33" s="171"/>
      <c r="W33" s="172"/>
      <c r="X33" s="146">
        <f t="shared" ref="X33" si="120">IF(C33="M",IF(G33&lt;201.159,10^(0.700767819*((LOG10(G33/201.159))^2))),Z33)</f>
        <v>1</v>
      </c>
      <c r="Y33" s="141">
        <f t="shared" ref="Y33" si="121">IF(G33&lt;201.159,10^(0.700767819*((LOG10(G33/201.159)^2))),1)</f>
        <v>1</v>
      </c>
      <c r="Z33" s="141">
        <f t="shared" ref="Z33" si="122">IF(G33&lt;163.918,10^(0.674107991*((LOG10(G33/163.918)^2))),1)</f>
        <v>1</v>
      </c>
      <c r="AA33" s="147">
        <f t="shared" ref="AA33" si="123">IF(I33="z",H33,IF(I33="x",H33*(-1),0))</f>
        <v>0</v>
      </c>
      <c r="AB33" s="147">
        <f t="shared" ref="AB33" si="124">IF(K33="z",J33,IF(K33="x",J33*(-1),0))</f>
        <v>0</v>
      </c>
      <c r="AC33" s="147">
        <f t="shared" ref="AC33" si="125">IF(M33="z",L33,IF(M33="x",L33*(-1),0))</f>
        <v>0</v>
      </c>
      <c r="AD33" s="148">
        <f t="shared" ref="AD33" si="126">IF(AND(AA33&lt;0,AB33&lt;0,AC33&lt;0),0,MAX(AA33:AC33))</f>
        <v>0</v>
      </c>
      <c r="AE33" s="147">
        <f t="shared" ref="AE33" si="127">IF(O33="z",N33,IF(O33="x",N33*(-1),0))</f>
        <v>0</v>
      </c>
      <c r="AF33" s="147">
        <f t="shared" ref="AF33" si="128">IF(Q33="z",P33,IF(Q33="x",P33*(-1),0))</f>
        <v>0</v>
      </c>
      <c r="AG33" s="147">
        <f t="shared" ref="AG33" si="129">IF(S33="z",R33,IF(S33="x",R33*(-1),0))</f>
        <v>0</v>
      </c>
      <c r="AH33" s="149">
        <f t="shared" ref="AH33" si="130">IF(AND(AE33&lt;0,AF33&lt;0,AG33&lt;0),0,MAX(AE33:AG33))</f>
        <v>0</v>
      </c>
      <c r="AI33" s="157"/>
    </row>
    <row r="34" spans="1:35" s="133" customFormat="1" ht="13.9" customHeight="1">
      <c r="A34" s="173"/>
      <c r="B34" s="173" t="str">
        <f>_xlfn.IFNA(VLOOKUP($D34,'protokół WAGI'!$C$1:$I$451,7,0),"")</f>
        <v/>
      </c>
      <c r="C34" s="174" t="s">
        <v>35</v>
      </c>
      <c r="D34" s="175"/>
      <c r="E34" s="174" t="str">
        <f>_xlfn.IFNA(VLOOKUP($D34,'protokół WAGI'!$C$1:$I$451,3,0),"")</f>
        <v/>
      </c>
      <c r="F34" s="175" t="str">
        <f>_xlfn.IFNA(VLOOKUP($D34,'protokół WAGI'!$C$1:$I$451,2,0),"")</f>
        <v/>
      </c>
      <c r="G34" s="176" t="str">
        <f>_xlfn.IFNA(VLOOKUP($D34,'protokół WAGI'!$C$1:$I$451,4,0),"")</f>
        <v/>
      </c>
      <c r="H34" s="177"/>
      <c r="I34" s="178"/>
      <c r="J34" s="177"/>
      <c r="K34" s="178"/>
      <c r="L34" s="179"/>
      <c r="M34" s="180"/>
      <c r="N34" s="179"/>
      <c r="O34" s="180"/>
      <c r="P34" s="179"/>
      <c r="Q34" s="180"/>
      <c r="R34" s="179"/>
      <c r="S34" s="180"/>
      <c r="T34" s="181" t="str">
        <f t="shared" si="1"/>
        <v/>
      </c>
      <c r="U34" s="182" t="str">
        <f t="shared" si="2"/>
        <v xml:space="preserve"> </v>
      </c>
      <c r="V34" s="171"/>
      <c r="W34" s="172"/>
      <c r="X34" s="146">
        <f t="shared" ref="X34" si="131">IF(C34="M",IF(G34&lt;201.159,10^(0.700767819*((LOG10(G34/201.159))^2))),Z34)</f>
        <v>1</v>
      </c>
      <c r="Y34" s="141">
        <f t="shared" ref="Y34" si="132">IF(G34&lt;201.159,10^(0.700767819*((LOG10(G34/201.159)^2))),1)</f>
        <v>1</v>
      </c>
      <c r="Z34" s="141">
        <f t="shared" ref="Z34" si="133">IF(G34&lt;163.918,10^(0.674107991*((LOG10(G34/163.918)^2))),1)</f>
        <v>1</v>
      </c>
      <c r="AA34" s="147">
        <f t="shared" si="3"/>
        <v>0</v>
      </c>
      <c r="AB34" s="147">
        <f t="shared" si="4"/>
        <v>0</v>
      </c>
      <c r="AC34" s="147">
        <f t="shared" si="5"/>
        <v>0</v>
      </c>
      <c r="AD34" s="148">
        <f t="shared" si="6"/>
        <v>0</v>
      </c>
      <c r="AE34" s="147">
        <f t="shared" si="7"/>
        <v>0</v>
      </c>
      <c r="AF34" s="147">
        <f t="shared" si="8"/>
        <v>0</v>
      </c>
      <c r="AG34" s="147">
        <f t="shared" si="9"/>
        <v>0</v>
      </c>
      <c r="AH34" s="149">
        <f t="shared" si="10"/>
        <v>0</v>
      </c>
      <c r="AI34" s="157"/>
    </row>
    <row r="35" spans="1:35" s="164" customFormat="1" ht="26.65" customHeight="1">
      <c r="A35" s="159"/>
      <c r="B35" s="159"/>
      <c r="C35" s="159"/>
      <c r="D35" s="160" t="s">
        <v>77</v>
      </c>
      <c r="E35" s="159"/>
      <c r="F35" s="159"/>
      <c r="G35" s="159"/>
      <c r="H35" s="159"/>
      <c r="I35" s="159"/>
      <c r="J35" s="159"/>
      <c r="K35" s="161"/>
      <c r="L35" s="162"/>
      <c r="M35" s="162"/>
      <c r="N35" s="162"/>
      <c r="O35" s="161"/>
      <c r="P35" s="161"/>
      <c r="Q35" s="161"/>
      <c r="R35" s="161"/>
      <c r="S35" s="161"/>
      <c r="T35" s="161"/>
      <c r="U35" s="163"/>
      <c r="V35" s="163"/>
      <c r="X35" s="140"/>
      <c r="Y35" s="141"/>
      <c r="Z35" s="141"/>
      <c r="AA35" s="150"/>
      <c r="AB35" s="150"/>
      <c r="AC35" s="150"/>
      <c r="AD35" s="150"/>
      <c r="AE35" s="150"/>
      <c r="AF35" s="150"/>
      <c r="AG35" s="150"/>
      <c r="AH35" s="150"/>
      <c r="AI35" s="135"/>
    </row>
    <row r="36" spans="1:35" s="165" customFormat="1" ht="15" customHeight="1">
      <c r="D36" s="166"/>
      <c r="O36" s="167"/>
      <c r="P36" s="168"/>
      <c r="Q36" s="169"/>
      <c r="R36" s="168"/>
      <c r="S36" s="169"/>
      <c r="T36" s="168"/>
      <c r="U36" s="170"/>
      <c r="V36" s="170"/>
      <c r="X36" s="151"/>
      <c r="Y36" s="152"/>
      <c r="Z36" s="152"/>
      <c r="AA36" s="153"/>
      <c r="AB36" s="153"/>
      <c r="AC36" s="153"/>
      <c r="AD36" s="154"/>
      <c r="AE36" s="153"/>
      <c r="AF36" s="153"/>
      <c r="AG36" s="153"/>
      <c r="AH36" s="154"/>
      <c r="AI36" s="139"/>
    </row>
    <row r="37" spans="1:35" s="165" customFormat="1" ht="4.1500000000000004" customHeight="1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8"/>
      <c r="Q37" s="169"/>
      <c r="R37" s="168"/>
      <c r="S37" s="169"/>
      <c r="T37" s="168"/>
      <c r="U37" s="170"/>
      <c r="V37" s="170"/>
      <c r="X37" s="151"/>
      <c r="Y37" s="152"/>
      <c r="Z37" s="152"/>
      <c r="AA37" s="153"/>
      <c r="AB37" s="153"/>
      <c r="AC37" s="153"/>
      <c r="AD37" s="154"/>
      <c r="AE37" s="153"/>
      <c r="AF37" s="153"/>
      <c r="AG37" s="153"/>
      <c r="AH37" s="154"/>
      <c r="AI37" s="139"/>
    </row>
    <row r="38" spans="1:35" ht="12" customHeight="1">
      <c r="A38" s="227" t="s">
        <v>70</v>
      </c>
      <c r="B38" s="227" t="s">
        <v>75</v>
      </c>
      <c r="C38" s="226" t="s">
        <v>34</v>
      </c>
      <c r="D38" s="231" t="s">
        <v>0</v>
      </c>
      <c r="E38" s="226" t="s">
        <v>1</v>
      </c>
      <c r="F38" s="228" t="s">
        <v>68</v>
      </c>
      <c r="G38" s="227" t="s">
        <v>3</v>
      </c>
      <c r="H38" s="227" t="s">
        <v>4</v>
      </c>
      <c r="I38" s="227"/>
      <c r="J38" s="227"/>
      <c r="K38" s="227"/>
      <c r="L38" s="227"/>
      <c r="M38" s="227"/>
      <c r="N38" s="227" t="s">
        <v>5</v>
      </c>
      <c r="O38" s="227"/>
      <c r="P38" s="227"/>
      <c r="Q38" s="227"/>
      <c r="R38" s="227"/>
      <c r="S38" s="227"/>
      <c r="T38" s="227" t="s">
        <v>6</v>
      </c>
      <c r="U38" s="226" t="s">
        <v>69</v>
      </c>
      <c r="V38" s="226"/>
      <c r="X38" s="140"/>
      <c r="Y38" s="141"/>
      <c r="Z38" s="141"/>
      <c r="AA38" s="147"/>
      <c r="AB38" s="147"/>
      <c r="AC38" s="147"/>
      <c r="AD38" s="148"/>
      <c r="AE38" s="147"/>
      <c r="AF38" s="147"/>
      <c r="AG38" s="147"/>
      <c r="AH38" s="148"/>
    </row>
    <row r="39" spans="1:35" ht="12" customHeight="1">
      <c r="A39" s="238"/>
      <c r="B39" s="227"/>
      <c r="C39" s="227"/>
      <c r="D39" s="232"/>
      <c r="E39" s="226"/>
      <c r="F39" s="229"/>
      <c r="G39" s="227"/>
      <c r="H39" s="230">
        <v>1</v>
      </c>
      <c r="I39" s="230"/>
      <c r="J39" s="230">
        <v>2</v>
      </c>
      <c r="K39" s="230"/>
      <c r="L39" s="230">
        <v>3</v>
      </c>
      <c r="M39" s="230"/>
      <c r="N39" s="230">
        <v>1</v>
      </c>
      <c r="O39" s="230"/>
      <c r="P39" s="230">
        <v>2</v>
      </c>
      <c r="Q39" s="230"/>
      <c r="R39" s="230">
        <v>3</v>
      </c>
      <c r="S39" s="230"/>
      <c r="T39" s="227"/>
      <c r="U39" s="227"/>
      <c r="V39" s="227"/>
      <c r="X39" s="140"/>
      <c r="Y39" s="141"/>
      <c r="Z39" s="141"/>
      <c r="AA39" s="147"/>
      <c r="AB39" s="147"/>
      <c r="AC39" s="147"/>
      <c r="AD39" s="148" t="s">
        <v>50</v>
      </c>
      <c r="AE39" s="147"/>
      <c r="AF39" s="147"/>
      <c r="AG39" s="147"/>
      <c r="AH39" s="148" t="s">
        <v>51</v>
      </c>
    </row>
    <row r="40" spans="1:35" s="133" customFormat="1" ht="13.9" customHeight="1">
      <c r="A40" s="173"/>
      <c r="B40" s="173" t="str">
        <f>_xlfn.IFNA(VLOOKUP($D40,'protokół WAGI'!$C$1:$I$451,7,0),"")</f>
        <v/>
      </c>
      <c r="C40" s="174" t="s">
        <v>36</v>
      </c>
      <c r="D40" s="175"/>
      <c r="E40" s="174" t="str">
        <f>_xlfn.IFNA(VLOOKUP($D40,'protokół WAGI'!$C$1:$I$451,3,0),"")</f>
        <v/>
      </c>
      <c r="F40" s="175" t="str">
        <f>_xlfn.IFNA(VLOOKUP($D40,'protokół WAGI'!$C$1:$I$451,2,0),"")</f>
        <v/>
      </c>
      <c r="G40" s="176" t="str">
        <f>_xlfn.IFNA(VLOOKUP($D40,'protokół WAGI'!$C$1:$I$451,4,0),"")</f>
        <v/>
      </c>
      <c r="H40" s="185"/>
      <c r="I40" s="186"/>
      <c r="J40" s="185"/>
      <c r="K40" s="186"/>
      <c r="L40" s="185"/>
      <c r="M40" s="187"/>
      <c r="N40" s="188"/>
      <c r="O40" s="187"/>
      <c r="P40" s="188"/>
      <c r="Q40" s="187"/>
      <c r="R40" s="188"/>
      <c r="S40" s="187"/>
      <c r="T40" s="181" t="str">
        <f t="shared" ref="T40:T66" si="134">IF(G40="","",(AD40+AH40))</f>
        <v/>
      </c>
      <c r="U40" s="189" t="str">
        <f t="shared" ref="U40:U66" si="135">IFERROR(IF(G40=""," ",ROUND(X40*T40,2)),"")</f>
        <v xml:space="preserve"> </v>
      </c>
      <c r="V40" s="171"/>
      <c r="W40" s="190"/>
      <c r="X40" s="146" t="b">
        <f>IF(C40="M",IF(G40&lt;201.159,10^(0.700767819*((LOG10(G40/201.159))^2))),Z40)</f>
        <v>0</v>
      </c>
      <c r="Y40" s="141">
        <f t="shared" ref="Y40" si="136">IF(G40&lt;201.159,10^(0.700767819*((LOG10(G40/201.159)^2))),1)</f>
        <v>1</v>
      </c>
      <c r="Z40" s="141">
        <f t="shared" ref="Z40" si="137">IF(G40&lt;163.918,10^(0.674107991*((LOG10(G40/163.918)^2))),1)</f>
        <v>1</v>
      </c>
      <c r="AA40" s="147">
        <f t="shared" ref="AA40:AA69" si="138">IF(I40="z",H40,IF(I40="x",H40*(-1),0))</f>
        <v>0</v>
      </c>
      <c r="AB40" s="147">
        <f t="shared" ref="AB40:AB69" si="139">IF(K40="z",J40,IF(K40="x",J40*(-1),0))</f>
        <v>0</v>
      </c>
      <c r="AC40" s="147">
        <f t="shared" ref="AC40:AC69" si="140">IF(M40="z",L40,IF(M40="x",L40*(-1),0))</f>
        <v>0</v>
      </c>
      <c r="AD40" s="148">
        <f t="shared" ref="AD40:AD69" si="141">IF(AND(AA40&lt;0,AB40&lt;0,AC40&lt;0),0,MAX(AA40:AC40))</f>
        <v>0</v>
      </c>
      <c r="AE40" s="147">
        <f t="shared" ref="AE40:AE69" si="142">IF(O40="z",N40,IF(O40="x",N40*(-1),0))</f>
        <v>0</v>
      </c>
      <c r="AF40" s="147">
        <f t="shared" ref="AF40:AF69" si="143">IF(Q40="z",P40,IF(Q40="x",P40*(-1),0))</f>
        <v>0</v>
      </c>
      <c r="AG40" s="147">
        <f t="shared" ref="AG40:AG69" si="144">IF(S40="z",R40,IF(S40="x",R40*(-1),0))</f>
        <v>0</v>
      </c>
      <c r="AH40" s="149">
        <f t="shared" ref="AH40:AH69" si="145">IF(AND(AE40&lt;0,AF40&lt;0,AG40&lt;0),0,MAX(AE40:AG40))</f>
        <v>0</v>
      </c>
      <c r="AI40" s="157"/>
    </row>
    <row r="41" spans="1:35" s="133" customFormat="1" ht="13.9" customHeight="1">
      <c r="A41" s="173"/>
      <c r="B41" s="173" t="str">
        <f>_xlfn.IFNA(VLOOKUP($D41,'protokół WAGI'!$C$1:$I$451,7,0),"")</f>
        <v/>
      </c>
      <c r="C41" s="174" t="s">
        <v>36</v>
      </c>
      <c r="D41" s="175"/>
      <c r="E41" s="174" t="str">
        <f>_xlfn.IFNA(VLOOKUP($D41,'protokół WAGI'!$C$1:$I$451,3,0),"")</f>
        <v/>
      </c>
      <c r="F41" s="175" t="str">
        <f>_xlfn.IFNA(VLOOKUP($D41,'protokół WAGI'!$C$1:$I$451,2,0),"")</f>
        <v/>
      </c>
      <c r="G41" s="176" t="str">
        <f>_xlfn.IFNA(VLOOKUP($D41,'protokół WAGI'!$C$1:$I$451,4,0),"")</f>
        <v/>
      </c>
      <c r="H41" s="185"/>
      <c r="I41" s="186"/>
      <c r="J41" s="185"/>
      <c r="K41" s="186"/>
      <c r="L41" s="185"/>
      <c r="M41" s="187"/>
      <c r="N41" s="188"/>
      <c r="O41" s="187"/>
      <c r="P41" s="188"/>
      <c r="Q41" s="187"/>
      <c r="R41" s="188"/>
      <c r="S41" s="187"/>
      <c r="T41" s="181" t="str">
        <f t="shared" si="134"/>
        <v/>
      </c>
      <c r="U41" s="189" t="str">
        <f t="shared" si="135"/>
        <v xml:space="preserve"> </v>
      </c>
      <c r="V41" s="171"/>
      <c r="W41" s="190"/>
      <c r="X41" s="146" t="b">
        <f t="shared" ref="X41:X45" si="146">IF(C41="M",IF(G41&lt;201.159,10^(0.700767819*((LOG10(G41/201.159))^2))),Z41)</f>
        <v>0</v>
      </c>
      <c r="Y41" s="141">
        <f t="shared" ref="Y41:Y45" si="147">IF(G41&lt;201.159,10^(0.700767819*((LOG10(G41/201.159)^2))),1)</f>
        <v>1</v>
      </c>
      <c r="Z41" s="141">
        <f t="shared" ref="Z41:Z45" si="148">IF(G41&lt;163.918,10^(0.674107991*((LOG10(G41/163.918)^2))),1)</f>
        <v>1</v>
      </c>
      <c r="AA41" s="147">
        <f t="shared" si="138"/>
        <v>0</v>
      </c>
      <c r="AB41" s="147">
        <f t="shared" si="139"/>
        <v>0</v>
      </c>
      <c r="AC41" s="147">
        <f t="shared" si="140"/>
        <v>0</v>
      </c>
      <c r="AD41" s="148">
        <f t="shared" si="141"/>
        <v>0</v>
      </c>
      <c r="AE41" s="147">
        <f t="shared" si="142"/>
        <v>0</v>
      </c>
      <c r="AF41" s="147">
        <f t="shared" si="143"/>
        <v>0</v>
      </c>
      <c r="AG41" s="147">
        <f t="shared" si="144"/>
        <v>0</v>
      </c>
      <c r="AH41" s="149">
        <f t="shared" si="145"/>
        <v>0</v>
      </c>
      <c r="AI41" s="157"/>
    </row>
    <row r="42" spans="1:35" s="133" customFormat="1" ht="13.9" customHeight="1">
      <c r="A42" s="173"/>
      <c r="B42" s="173" t="str">
        <f>_xlfn.IFNA(VLOOKUP($D42,'protokół WAGI'!$C$1:$I$451,7,0),"")</f>
        <v/>
      </c>
      <c r="C42" s="174" t="s">
        <v>36</v>
      </c>
      <c r="D42" s="175"/>
      <c r="E42" s="174" t="str">
        <f>_xlfn.IFNA(VLOOKUP($D42,'protokół WAGI'!$C$1:$I$451,3,0),"")</f>
        <v/>
      </c>
      <c r="F42" s="175" t="str">
        <f>_xlfn.IFNA(VLOOKUP($D42,'protokół WAGI'!$C$1:$I$451,2,0),"")</f>
        <v/>
      </c>
      <c r="G42" s="176" t="str">
        <f>_xlfn.IFNA(VLOOKUP($D42,'protokół WAGI'!$C$1:$I$451,4,0),"")</f>
        <v/>
      </c>
      <c r="H42" s="185"/>
      <c r="I42" s="186"/>
      <c r="J42" s="185"/>
      <c r="K42" s="186"/>
      <c r="L42" s="185"/>
      <c r="M42" s="187"/>
      <c r="N42" s="188"/>
      <c r="O42" s="187"/>
      <c r="P42" s="188"/>
      <c r="Q42" s="187"/>
      <c r="R42" s="188"/>
      <c r="S42" s="187"/>
      <c r="T42" s="181" t="str">
        <f t="shared" ref="T42" si="149">IF(G42="","",(AD42+AH42))</f>
        <v/>
      </c>
      <c r="U42" s="189" t="str">
        <f t="shared" ref="U42" si="150">IFERROR(IF(G42=""," ",ROUND(X42*T42,2)),"")</f>
        <v xml:space="preserve"> </v>
      </c>
      <c r="V42" s="171"/>
      <c r="W42" s="190"/>
      <c r="X42" s="146" t="b">
        <f t="shared" ref="X42" si="151">IF(C42="M",IF(G42&lt;201.159,10^(0.700767819*((LOG10(G42/201.159))^2))),Z42)</f>
        <v>0</v>
      </c>
      <c r="Y42" s="141">
        <f t="shared" ref="Y42" si="152">IF(G42&lt;201.159,10^(0.700767819*((LOG10(G42/201.159)^2))),1)</f>
        <v>1</v>
      </c>
      <c r="Z42" s="141">
        <f t="shared" ref="Z42" si="153">IF(G42&lt;163.918,10^(0.674107991*((LOG10(G42/163.918)^2))),1)</f>
        <v>1</v>
      </c>
      <c r="AA42" s="147">
        <f t="shared" ref="AA42" si="154">IF(I42="z",H42,IF(I42="x",H42*(-1),0))</f>
        <v>0</v>
      </c>
      <c r="AB42" s="147">
        <f t="shared" ref="AB42" si="155">IF(K42="z",J42,IF(K42="x",J42*(-1),0))</f>
        <v>0</v>
      </c>
      <c r="AC42" s="147">
        <f t="shared" ref="AC42" si="156">IF(M42="z",L42,IF(M42="x",L42*(-1),0))</f>
        <v>0</v>
      </c>
      <c r="AD42" s="148">
        <f t="shared" ref="AD42" si="157">IF(AND(AA42&lt;0,AB42&lt;0,AC42&lt;0),0,MAX(AA42:AC42))</f>
        <v>0</v>
      </c>
      <c r="AE42" s="147">
        <f t="shared" ref="AE42" si="158">IF(O42="z",N42,IF(O42="x",N42*(-1),0))</f>
        <v>0</v>
      </c>
      <c r="AF42" s="147">
        <f t="shared" ref="AF42" si="159">IF(Q42="z",P42,IF(Q42="x",P42*(-1),0))</f>
        <v>0</v>
      </c>
      <c r="AG42" s="147">
        <f t="shared" ref="AG42" si="160">IF(S42="z",R42,IF(S42="x",R42*(-1),0))</f>
        <v>0</v>
      </c>
      <c r="AH42" s="149">
        <f t="shared" ref="AH42" si="161">IF(AND(AE42&lt;0,AF42&lt;0,AG42&lt;0),0,MAX(AE42:AG42))</f>
        <v>0</v>
      </c>
      <c r="AI42" s="157"/>
    </row>
    <row r="43" spans="1:35" s="133" customFormat="1" ht="13.9" customHeight="1">
      <c r="A43" s="173"/>
      <c r="B43" s="173" t="str">
        <f>_xlfn.IFNA(VLOOKUP($D43,'protokół WAGI'!$C$1:$I$451,7,0),"")</f>
        <v/>
      </c>
      <c r="C43" s="174" t="s">
        <v>36</v>
      </c>
      <c r="D43" s="175"/>
      <c r="E43" s="174" t="str">
        <f>_xlfn.IFNA(VLOOKUP($D43,'protokół WAGI'!$C$1:$I$451,3,0),"")</f>
        <v/>
      </c>
      <c r="F43" s="175" t="str">
        <f>_xlfn.IFNA(VLOOKUP($D43,'protokół WAGI'!$C$1:$I$451,2,0),"")</f>
        <v/>
      </c>
      <c r="G43" s="176" t="str">
        <f>_xlfn.IFNA(VLOOKUP($D43,'protokół WAGI'!$C$1:$I$451,4,0),"")</f>
        <v/>
      </c>
      <c r="H43" s="185"/>
      <c r="I43" s="186"/>
      <c r="J43" s="185"/>
      <c r="K43" s="186"/>
      <c r="L43" s="185"/>
      <c r="M43" s="187"/>
      <c r="N43" s="188"/>
      <c r="O43" s="187"/>
      <c r="P43" s="188"/>
      <c r="Q43" s="187"/>
      <c r="R43" s="188"/>
      <c r="S43" s="187"/>
      <c r="T43" s="181" t="str">
        <f t="shared" si="134"/>
        <v/>
      </c>
      <c r="U43" s="189" t="str">
        <f t="shared" si="135"/>
        <v xml:space="preserve"> </v>
      </c>
      <c r="V43" s="171"/>
      <c r="W43" s="190"/>
      <c r="X43" s="146" t="b">
        <f t="shared" si="146"/>
        <v>0</v>
      </c>
      <c r="Y43" s="141">
        <f t="shared" si="147"/>
        <v>1</v>
      </c>
      <c r="Z43" s="141">
        <f t="shared" si="148"/>
        <v>1</v>
      </c>
      <c r="AA43" s="147">
        <f t="shared" si="138"/>
        <v>0</v>
      </c>
      <c r="AB43" s="147">
        <f t="shared" si="139"/>
        <v>0</v>
      </c>
      <c r="AC43" s="147">
        <f t="shared" si="140"/>
        <v>0</v>
      </c>
      <c r="AD43" s="148">
        <f t="shared" si="141"/>
        <v>0</v>
      </c>
      <c r="AE43" s="147">
        <f t="shared" si="142"/>
        <v>0</v>
      </c>
      <c r="AF43" s="147">
        <f t="shared" si="143"/>
        <v>0</v>
      </c>
      <c r="AG43" s="147">
        <f t="shared" si="144"/>
        <v>0</v>
      </c>
      <c r="AH43" s="149">
        <f t="shared" si="145"/>
        <v>0</v>
      </c>
      <c r="AI43" s="157"/>
    </row>
    <row r="44" spans="1:35" s="133" customFormat="1" ht="13.9" customHeight="1">
      <c r="A44" s="173"/>
      <c r="B44" s="173" t="str">
        <f>_xlfn.IFNA(VLOOKUP($D44,'protokół WAGI'!$C$1:$I$451,7,0),"")</f>
        <v/>
      </c>
      <c r="C44" s="174" t="s">
        <v>36</v>
      </c>
      <c r="D44" s="175"/>
      <c r="E44" s="174" t="str">
        <f>_xlfn.IFNA(VLOOKUP($D44,'protokół WAGI'!$C$1:$I$451,3,0),"")</f>
        <v/>
      </c>
      <c r="F44" s="175" t="str">
        <f>_xlfn.IFNA(VLOOKUP($D44,'protokół WAGI'!$C$1:$I$451,2,0),"")</f>
        <v/>
      </c>
      <c r="G44" s="176" t="str">
        <f>_xlfn.IFNA(VLOOKUP($D44,'protokół WAGI'!$C$1:$I$451,4,0),"")</f>
        <v/>
      </c>
      <c r="H44" s="185"/>
      <c r="I44" s="186"/>
      <c r="J44" s="185"/>
      <c r="K44" s="186"/>
      <c r="L44" s="185"/>
      <c r="M44" s="187"/>
      <c r="N44" s="188"/>
      <c r="O44" s="187"/>
      <c r="P44" s="188"/>
      <c r="Q44" s="187"/>
      <c r="R44" s="188"/>
      <c r="S44" s="187"/>
      <c r="T44" s="181" t="str">
        <f t="shared" si="134"/>
        <v/>
      </c>
      <c r="U44" s="189" t="str">
        <f t="shared" si="135"/>
        <v xml:space="preserve"> </v>
      </c>
      <c r="V44" s="171"/>
      <c r="W44" s="190"/>
      <c r="X44" s="146" t="b">
        <f t="shared" si="146"/>
        <v>0</v>
      </c>
      <c r="Y44" s="141">
        <f t="shared" si="147"/>
        <v>1</v>
      </c>
      <c r="Z44" s="141">
        <f t="shared" si="148"/>
        <v>1</v>
      </c>
      <c r="AA44" s="147">
        <f t="shared" ref="AA44:AA60" si="162">IF(I44="z",H44,IF(I44="x",H44*(-1),0))</f>
        <v>0</v>
      </c>
      <c r="AB44" s="147">
        <f t="shared" ref="AB44:AB60" si="163">IF(K44="z",J44,IF(K44="x",J44*(-1),0))</f>
        <v>0</v>
      </c>
      <c r="AC44" s="147">
        <f t="shared" ref="AC44:AC60" si="164">IF(M44="z",L44,IF(M44="x",L44*(-1),0))</f>
        <v>0</v>
      </c>
      <c r="AD44" s="148">
        <f t="shared" ref="AD44:AD60" si="165">IF(AND(AA44&lt;0,AB44&lt;0,AC44&lt;0),0,MAX(AA44:AC44))</f>
        <v>0</v>
      </c>
      <c r="AE44" s="147">
        <f t="shared" ref="AE44:AE60" si="166">IF(O44="z",N44,IF(O44="x",N44*(-1),0))</f>
        <v>0</v>
      </c>
      <c r="AF44" s="147">
        <f t="shared" ref="AF44:AF60" si="167">IF(Q44="z",P44,IF(Q44="x",P44*(-1),0))</f>
        <v>0</v>
      </c>
      <c r="AG44" s="147">
        <f t="shared" ref="AG44:AG60" si="168">IF(S44="z",R44,IF(S44="x",R44*(-1),0))</f>
        <v>0</v>
      </c>
      <c r="AH44" s="149">
        <f t="shared" ref="AH44:AH60" si="169">IF(AND(AE44&lt;0,AF44&lt;0,AG44&lt;0),0,MAX(AE44:AG44))</f>
        <v>0</v>
      </c>
      <c r="AI44" s="157"/>
    </row>
    <row r="45" spans="1:35" s="133" customFormat="1" ht="13.9" customHeight="1">
      <c r="A45" s="173"/>
      <c r="B45" s="173" t="str">
        <f>_xlfn.IFNA(VLOOKUP($D45,'protokół WAGI'!$C$1:$I$451,7,0),"")</f>
        <v/>
      </c>
      <c r="C45" s="174" t="s">
        <v>36</v>
      </c>
      <c r="D45" s="175"/>
      <c r="E45" s="174" t="str">
        <f>_xlfn.IFNA(VLOOKUP($D45,'protokół WAGI'!$C$1:$I$451,3,0),"")</f>
        <v/>
      </c>
      <c r="F45" s="175" t="str">
        <f>_xlfn.IFNA(VLOOKUP($D45,'protokół WAGI'!$C$1:$I$451,2,0),"")</f>
        <v/>
      </c>
      <c r="G45" s="176" t="str">
        <f>_xlfn.IFNA(VLOOKUP($D45,'protokół WAGI'!$C$1:$I$451,4,0),"")</f>
        <v/>
      </c>
      <c r="H45" s="185"/>
      <c r="I45" s="186"/>
      <c r="J45" s="185"/>
      <c r="K45" s="186"/>
      <c r="L45" s="185"/>
      <c r="M45" s="187"/>
      <c r="N45" s="188"/>
      <c r="O45" s="187"/>
      <c r="P45" s="188"/>
      <c r="Q45" s="187"/>
      <c r="R45" s="188"/>
      <c r="S45" s="187"/>
      <c r="T45" s="181" t="str">
        <f t="shared" si="134"/>
        <v/>
      </c>
      <c r="U45" s="189" t="str">
        <f t="shared" si="135"/>
        <v xml:space="preserve"> </v>
      </c>
      <c r="V45" s="171"/>
      <c r="W45" s="190"/>
      <c r="X45" s="146" t="b">
        <f t="shared" si="146"/>
        <v>0</v>
      </c>
      <c r="Y45" s="141">
        <f t="shared" si="147"/>
        <v>1</v>
      </c>
      <c r="Z45" s="141">
        <f t="shared" si="148"/>
        <v>1</v>
      </c>
      <c r="AA45" s="147">
        <f t="shared" si="162"/>
        <v>0</v>
      </c>
      <c r="AB45" s="147">
        <f t="shared" si="163"/>
        <v>0</v>
      </c>
      <c r="AC45" s="147">
        <f t="shared" si="164"/>
        <v>0</v>
      </c>
      <c r="AD45" s="148">
        <f t="shared" si="165"/>
        <v>0</v>
      </c>
      <c r="AE45" s="147">
        <f t="shared" si="166"/>
        <v>0</v>
      </c>
      <c r="AF45" s="147">
        <f t="shared" si="167"/>
        <v>0</v>
      </c>
      <c r="AG45" s="147">
        <f t="shared" si="168"/>
        <v>0</v>
      </c>
      <c r="AH45" s="149">
        <f t="shared" si="169"/>
        <v>0</v>
      </c>
      <c r="AI45" s="157"/>
    </row>
    <row r="46" spans="1:35" s="133" customFormat="1" ht="13.9" customHeight="1">
      <c r="A46" s="173"/>
      <c r="B46" s="173" t="str">
        <f>_xlfn.IFNA(VLOOKUP($D46,'protokół WAGI'!$C$1:$I$451,7,0),"")</f>
        <v/>
      </c>
      <c r="C46" s="174" t="s">
        <v>36</v>
      </c>
      <c r="D46" s="175"/>
      <c r="E46" s="174" t="str">
        <f>_xlfn.IFNA(VLOOKUP($D46,'protokół WAGI'!$C$1:$I$451,3,0),"")</f>
        <v/>
      </c>
      <c r="F46" s="175" t="str">
        <f>_xlfn.IFNA(VLOOKUP($D46,'protokół WAGI'!$C$1:$I$451,2,0),"")</f>
        <v/>
      </c>
      <c r="G46" s="176" t="str">
        <f>_xlfn.IFNA(VLOOKUP($D46,'protokół WAGI'!$C$1:$I$451,4,0),"")</f>
        <v/>
      </c>
      <c r="H46" s="185"/>
      <c r="I46" s="186"/>
      <c r="J46" s="185"/>
      <c r="K46" s="186"/>
      <c r="L46" s="185"/>
      <c r="M46" s="187"/>
      <c r="N46" s="188"/>
      <c r="O46" s="187"/>
      <c r="P46" s="188"/>
      <c r="Q46" s="187"/>
      <c r="R46" s="188"/>
      <c r="S46" s="187"/>
      <c r="T46" s="181" t="str">
        <f t="shared" si="134"/>
        <v/>
      </c>
      <c r="U46" s="189" t="str">
        <f t="shared" si="135"/>
        <v xml:space="preserve"> </v>
      </c>
      <c r="V46" s="171"/>
      <c r="W46" s="190"/>
      <c r="X46" s="146" t="b">
        <f t="shared" ref="X46" si="170">IF(C46="M",IF(G46&lt;201.159,10^(0.700767819*((LOG10(G46/201.159))^2))),Z46)</f>
        <v>0</v>
      </c>
      <c r="Y46" s="141">
        <f t="shared" ref="Y46" si="171">IF(G46&lt;201.159,10^(0.700767819*((LOG10(G46/201.159)^2))),1)</f>
        <v>1</v>
      </c>
      <c r="Z46" s="141">
        <f t="shared" ref="Z46" si="172">IF(G46&lt;163.918,10^(0.674107991*((LOG10(G46/163.918)^2))),1)</f>
        <v>1</v>
      </c>
      <c r="AA46" s="147">
        <f t="shared" si="162"/>
        <v>0</v>
      </c>
      <c r="AB46" s="147">
        <f t="shared" si="163"/>
        <v>0</v>
      </c>
      <c r="AC46" s="147">
        <f t="shared" si="164"/>
        <v>0</v>
      </c>
      <c r="AD46" s="148">
        <f t="shared" si="165"/>
        <v>0</v>
      </c>
      <c r="AE46" s="147">
        <f t="shared" si="166"/>
        <v>0</v>
      </c>
      <c r="AF46" s="147">
        <f t="shared" si="167"/>
        <v>0</v>
      </c>
      <c r="AG46" s="147">
        <f t="shared" si="168"/>
        <v>0</v>
      </c>
      <c r="AH46" s="149">
        <f t="shared" si="169"/>
        <v>0</v>
      </c>
      <c r="AI46" s="157"/>
    </row>
    <row r="47" spans="1:35" s="133" customFormat="1" ht="13.9" customHeight="1">
      <c r="A47" s="173"/>
      <c r="B47" s="173" t="str">
        <f>_xlfn.IFNA(VLOOKUP($D47,'protokół WAGI'!$C$1:$I$451,7,0),"")</f>
        <v/>
      </c>
      <c r="C47" s="174" t="s">
        <v>36</v>
      </c>
      <c r="D47" s="175"/>
      <c r="E47" s="174" t="str">
        <f>_xlfn.IFNA(VLOOKUP($D47,'protokół WAGI'!$C$1:$I$451,3,0),"")</f>
        <v/>
      </c>
      <c r="F47" s="175" t="str">
        <f>_xlfn.IFNA(VLOOKUP($D47,'protokół WAGI'!$C$1:$I$451,2,0),"")</f>
        <v/>
      </c>
      <c r="G47" s="176" t="str">
        <f>_xlfn.IFNA(VLOOKUP($D47,'protokół WAGI'!$C$1:$I$451,4,0),"")</f>
        <v/>
      </c>
      <c r="H47" s="185"/>
      <c r="I47" s="186"/>
      <c r="J47" s="185"/>
      <c r="K47" s="186"/>
      <c r="L47" s="185"/>
      <c r="M47" s="187"/>
      <c r="N47" s="188"/>
      <c r="O47" s="187"/>
      <c r="P47" s="188"/>
      <c r="Q47" s="187"/>
      <c r="R47" s="188"/>
      <c r="S47" s="187"/>
      <c r="T47" s="181" t="str">
        <f t="shared" si="134"/>
        <v/>
      </c>
      <c r="U47" s="189" t="str">
        <f t="shared" si="135"/>
        <v xml:space="preserve"> </v>
      </c>
      <c r="V47" s="171"/>
      <c r="W47" s="190"/>
      <c r="X47" s="146" t="b">
        <f t="shared" ref="X47" si="173">IF(C47="M",IF(G47&lt;201.159,10^(0.700767819*((LOG10(G47/201.159))^2))),Z47)</f>
        <v>0</v>
      </c>
      <c r="Y47" s="141">
        <f t="shared" ref="Y47" si="174">IF(G47&lt;201.159,10^(0.700767819*((LOG10(G47/201.159)^2))),1)</f>
        <v>1</v>
      </c>
      <c r="Z47" s="141">
        <f t="shared" ref="Z47" si="175">IF(G47&lt;163.918,10^(0.674107991*((LOG10(G47/163.918)^2))),1)</f>
        <v>1</v>
      </c>
      <c r="AA47" s="147">
        <f t="shared" si="162"/>
        <v>0</v>
      </c>
      <c r="AB47" s="147">
        <f t="shared" si="163"/>
        <v>0</v>
      </c>
      <c r="AC47" s="147">
        <f t="shared" si="164"/>
        <v>0</v>
      </c>
      <c r="AD47" s="148">
        <f t="shared" si="165"/>
        <v>0</v>
      </c>
      <c r="AE47" s="147">
        <f t="shared" si="166"/>
        <v>0</v>
      </c>
      <c r="AF47" s="147">
        <f t="shared" si="167"/>
        <v>0</v>
      </c>
      <c r="AG47" s="147">
        <f t="shared" si="168"/>
        <v>0</v>
      </c>
      <c r="AH47" s="149">
        <f t="shared" si="169"/>
        <v>0</v>
      </c>
      <c r="AI47" s="157"/>
    </row>
    <row r="48" spans="1:35" s="133" customFormat="1" ht="13.9" customHeight="1">
      <c r="A48" s="173"/>
      <c r="B48" s="173" t="str">
        <f>_xlfn.IFNA(VLOOKUP($D48,'protokół WAGI'!$C$1:$I$451,7,0),"")</f>
        <v/>
      </c>
      <c r="C48" s="174" t="s">
        <v>36</v>
      </c>
      <c r="D48" s="175"/>
      <c r="E48" s="174" t="str">
        <f>_xlfn.IFNA(VLOOKUP($D48,'protokół WAGI'!$C$1:$I$451,3,0),"")</f>
        <v/>
      </c>
      <c r="F48" s="175" t="str">
        <f>_xlfn.IFNA(VLOOKUP($D48,'protokół WAGI'!$C$1:$I$451,2,0),"")</f>
        <v/>
      </c>
      <c r="G48" s="176" t="str">
        <f>_xlfn.IFNA(VLOOKUP($D48,'protokół WAGI'!$C$1:$I$451,4,0),"")</f>
        <v/>
      </c>
      <c r="H48" s="185"/>
      <c r="I48" s="186"/>
      <c r="J48" s="185"/>
      <c r="K48" s="186"/>
      <c r="L48" s="185"/>
      <c r="M48" s="187"/>
      <c r="N48" s="188"/>
      <c r="O48" s="187"/>
      <c r="P48" s="188"/>
      <c r="Q48" s="187"/>
      <c r="R48" s="188"/>
      <c r="S48" s="187"/>
      <c r="T48" s="181" t="str">
        <f t="shared" si="134"/>
        <v/>
      </c>
      <c r="U48" s="189" t="str">
        <f t="shared" si="135"/>
        <v xml:space="preserve"> </v>
      </c>
      <c r="V48" s="171"/>
      <c r="W48" s="190"/>
      <c r="X48" s="146" t="b">
        <f t="shared" ref="X48:X49" si="176">IF(C48="M",IF(G48&lt;201.159,10^(0.700767819*((LOG10(G48/201.159))^2))),Z48)</f>
        <v>0</v>
      </c>
      <c r="Y48" s="141">
        <f t="shared" ref="Y48:Y49" si="177">IF(G48&lt;201.159,10^(0.700767819*((LOG10(G48/201.159)^2))),1)</f>
        <v>1</v>
      </c>
      <c r="Z48" s="141">
        <f t="shared" ref="Z48:Z49" si="178">IF(G48&lt;163.918,10^(0.674107991*((LOG10(G48/163.918)^2))),1)</f>
        <v>1</v>
      </c>
      <c r="AA48" s="147">
        <f t="shared" si="162"/>
        <v>0</v>
      </c>
      <c r="AB48" s="147">
        <f t="shared" si="163"/>
        <v>0</v>
      </c>
      <c r="AC48" s="147">
        <f t="shared" si="164"/>
        <v>0</v>
      </c>
      <c r="AD48" s="148">
        <f t="shared" si="165"/>
        <v>0</v>
      </c>
      <c r="AE48" s="147">
        <f t="shared" si="166"/>
        <v>0</v>
      </c>
      <c r="AF48" s="147">
        <f t="shared" si="167"/>
        <v>0</v>
      </c>
      <c r="AG48" s="147">
        <f t="shared" si="168"/>
        <v>0</v>
      </c>
      <c r="AH48" s="149">
        <f t="shared" si="169"/>
        <v>0</v>
      </c>
      <c r="AI48" s="157"/>
    </row>
    <row r="49" spans="1:35" s="133" customFormat="1" ht="13.9" customHeight="1">
      <c r="A49" s="173"/>
      <c r="B49" s="173" t="str">
        <f>_xlfn.IFNA(VLOOKUP($D49,'protokół WAGI'!$C$1:$I$451,7,0),"")</f>
        <v/>
      </c>
      <c r="C49" s="174" t="s">
        <v>36</v>
      </c>
      <c r="D49" s="175"/>
      <c r="E49" s="174" t="str">
        <f>_xlfn.IFNA(VLOOKUP($D49,'protokół WAGI'!$C$1:$I$451,3,0),"")</f>
        <v/>
      </c>
      <c r="F49" s="175" t="str">
        <f>_xlfn.IFNA(VLOOKUP($D49,'protokół WAGI'!$C$1:$I$451,2,0),"")</f>
        <v/>
      </c>
      <c r="G49" s="176" t="str">
        <f>_xlfn.IFNA(VLOOKUP($D49,'protokół WAGI'!$C$1:$I$451,4,0),"")</f>
        <v/>
      </c>
      <c r="H49" s="185"/>
      <c r="I49" s="186"/>
      <c r="J49" s="185"/>
      <c r="K49" s="186"/>
      <c r="L49" s="185"/>
      <c r="M49" s="187"/>
      <c r="N49" s="188"/>
      <c r="O49" s="187"/>
      <c r="P49" s="188"/>
      <c r="Q49" s="187"/>
      <c r="R49" s="188"/>
      <c r="S49" s="187"/>
      <c r="T49" s="181" t="str">
        <f t="shared" si="134"/>
        <v/>
      </c>
      <c r="U49" s="189" t="str">
        <f t="shared" si="135"/>
        <v xml:space="preserve"> </v>
      </c>
      <c r="V49" s="171"/>
      <c r="W49" s="190"/>
      <c r="X49" s="146" t="b">
        <f t="shared" si="176"/>
        <v>0</v>
      </c>
      <c r="Y49" s="141">
        <f t="shared" si="177"/>
        <v>1</v>
      </c>
      <c r="Z49" s="141">
        <f t="shared" si="178"/>
        <v>1</v>
      </c>
      <c r="AA49" s="147">
        <f t="shared" si="162"/>
        <v>0</v>
      </c>
      <c r="AB49" s="147">
        <f t="shared" si="163"/>
        <v>0</v>
      </c>
      <c r="AC49" s="147">
        <f t="shared" si="164"/>
        <v>0</v>
      </c>
      <c r="AD49" s="148">
        <f t="shared" si="165"/>
        <v>0</v>
      </c>
      <c r="AE49" s="147">
        <f t="shared" si="166"/>
        <v>0</v>
      </c>
      <c r="AF49" s="147">
        <f t="shared" si="167"/>
        <v>0</v>
      </c>
      <c r="AG49" s="147">
        <f t="shared" si="168"/>
        <v>0</v>
      </c>
      <c r="AH49" s="149">
        <f t="shared" si="169"/>
        <v>0</v>
      </c>
      <c r="AI49" s="157"/>
    </row>
    <row r="50" spans="1:35" s="133" customFormat="1" ht="13.9" customHeight="1">
      <c r="A50" s="173"/>
      <c r="B50" s="173" t="str">
        <f>_xlfn.IFNA(VLOOKUP($D50,'protokół WAGI'!$C$1:$I$451,7,0),"")</f>
        <v/>
      </c>
      <c r="C50" s="174" t="s">
        <v>36</v>
      </c>
      <c r="D50" s="175"/>
      <c r="E50" s="174" t="str">
        <f>_xlfn.IFNA(VLOOKUP($D50,'protokół WAGI'!$C$1:$I$451,3,0),"")</f>
        <v/>
      </c>
      <c r="F50" s="175" t="str">
        <f>_xlfn.IFNA(VLOOKUP($D50,'protokół WAGI'!$C$1:$I$451,2,0),"")</f>
        <v/>
      </c>
      <c r="G50" s="176" t="str">
        <f>_xlfn.IFNA(VLOOKUP($D50,'protokół WAGI'!$C$1:$I$451,4,0),"")</f>
        <v/>
      </c>
      <c r="H50" s="185"/>
      <c r="I50" s="186"/>
      <c r="J50" s="185"/>
      <c r="K50" s="186"/>
      <c r="L50" s="185"/>
      <c r="M50" s="187"/>
      <c r="N50" s="188"/>
      <c r="O50" s="187"/>
      <c r="P50" s="188"/>
      <c r="Q50" s="187"/>
      <c r="R50" s="188"/>
      <c r="S50" s="187"/>
      <c r="T50" s="181" t="str">
        <f t="shared" ref="T50:T51" si="179">IF(G50="","",(AD50+AH50))</f>
        <v/>
      </c>
      <c r="U50" s="189" t="str">
        <f t="shared" ref="U50:U51" si="180">IFERROR(IF(G50=""," ",ROUND(X50*T50,2)),"")</f>
        <v xml:space="preserve"> </v>
      </c>
      <c r="V50" s="171"/>
      <c r="W50" s="190"/>
      <c r="X50" s="146" t="b">
        <f t="shared" ref="X50:X51" si="181">IF(C50="M",IF(G50&lt;201.159,10^(0.700767819*((LOG10(G50/201.159))^2))),Z50)</f>
        <v>0</v>
      </c>
      <c r="Y50" s="141">
        <f t="shared" ref="Y50:Y51" si="182">IF(G50&lt;201.159,10^(0.700767819*((LOG10(G50/201.159)^2))),1)</f>
        <v>1</v>
      </c>
      <c r="Z50" s="141">
        <f t="shared" ref="Z50:Z51" si="183">IF(G50&lt;163.918,10^(0.674107991*((LOG10(G50/163.918)^2))),1)</f>
        <v>1</v>
      </c>
      <c r="AA50" s="147">
        <f t="shared" ref="AA50:AA51" si="184">IF(I50="z",H50,IF(I50="x",H50*(-1),0))</f>
        <v>0</v>
      </c>
      <c r="AB50" s="147">
        <f t="shared" ref="AB50:AB51" si="185">IF(K50="z",J50,IF(K50="x",J50*(-1),0))</f>
        <v>0</v>
      </c>
      <c r="AC50" s="147">
        <f t="shared" ref="AC50:AC51" si="186">IF(M50="z",L50,IF(M50="x",L50*(-1),0))</f>
        <v>0</v>
      </c>
      <c r="AD50" s="148">
        <f t="shared" ref="AD50:AD51" si="187">IF(AND(AA50&lt;0,AB50&lt;0,AC50&lt;0),0,MAX(AA50:AC50))</f>
        <v>0</v>
      </c>
      <c r="AE50" s="147">
        <f t="shared" ref="AE50:AE51" si="188">IF(O50="z",N50,IF(O50="x",N50*(-1),0))</f>
        <v>0</v>
      </c>
      <c r="AF50" s="147">
        <f t="shared" ref="AF50:AF51" si="189">IF(Q50="z",P50,IF(Q50="x",P50*(-1),0))</f>
        <v>0</v>
      </c>
      <c r="AG50" s="147">
        <f t="shared" ref="AG50:AG51" si="190">IF(S50="z",R50,IF(S50="x",R50*(-1),0))</f>
        <v>0</v>
      </c>
      <c r="AH50" s="149">
        <f t="shared" ref="AH50:AH51" si="191">IF(AND(AE50&lt;0,AF50&lt;0,AG50&lt;0),0,MAX(AE50:AG50))</f>
        <v>0</v>
      </c>
      <c r="AI50" s="157"/>
    </row>
    <row r="51" spans="1:35" s="133" customFormat="1" ht="13.9" customHeight="1">
      <c r="A51" s="173"/>
      <c r="B51" s="173" t="str">
        <f>_xlfn.IFNA(VLOOKUP($D51,'protokół WAGI'!$C$1:$I$451,7,0),"")</f>
        <v/>
      </c>
      <c r="C51" s="174" t="s">
        <v>36</v>
      </c>
      <c r="D51" s="175"/>
      <c r="E51" s="174" t="str">
        <f>_xlfn.IFNA(VLOOKUP($D51,'protokół WAGI'!$C$1:$I$451,3,0),"")</f>
        <v/>
      </c>
      <c r="F51" s="175" t="str">
        <f>_xlfn.IFNA(VLOOKUP($D51,'protokół WAGI'!$C$1:$I$451,2,0),"")</f>
        <v/>
      </c>
      <c r="G51" s="176" t="str">
        <f>_xlfn.IFNA(VLOOKUP($D51,'protokół WAGI'!$C$1:$I$451,4,0),"")</f>
        <v/>
      </c>
      <c r="H51" s="185"/>
      <c r="I51" s="186"/>
      <c r="J51" s="185"/>
      <c r="K51" s="186"/>
      <c r="L51" s="185"/>
      <c r="M51" s="187"/>
      <c r="N51" s="188"/>
      <c r="O51" s="187"/>
      <c r="P51" s="188"/>
      <c r="Q51" s="187"/>
      <c r="R51" s="188"/>
      <c r="S51" s="187"/>
      <c r="T51" s="181" t="str">
        <f t="shared" si="179"/>
        <v/>
      </c>
      <c r="U51" s="189" t="str">
        <f t="shared" si="180"/>
        <v xml:space="preserve"> </v>
      </c>
      <c r="V51" s="171"/>
      <c r="W51" s="190"/>
      <c r="X51" s="146" t="b">
        <f t="shared" si="181"/>
        <v>0</v>
      </c>
      <c r="Y51" s="141">
        <f t="shared" si="182"/>
        <v>1</v>
      </c>
      <c r="Z51" s="141">
        <f t="shared" si="183"/>
        <v>1</v>
      </c>
      <c r="AA51" s="147">
        <f t="shared" si="184"/>
        <v>0</v>
      </c>
      <c r="AB51" s="147">
        <f t="shared" si="185"/>
        <v>0</v>
      </c>
      <c r="AC51" s="147">
        <f t="shared" si="186"/>
        <v>0</v>
      </c>
      <c r="AD51" s="148">
        <f t="shared" si="187"/>
        <v>0</v>
      </c>
      <c r="AE51" s="147">
        <f t="shared" si="188"/>
        <v>0</v>
      </c>
      <c r="AF51" s="147">
        <f t="shared" si="189"/>
        <v>0</v>
      </c>
      <c r="AG51" s="147">
        <f t="shared" si="190"/>
        <v>0</v>
      </c>
      <c r="AH51" s="149">
        <f t="shared" si="191"/>
        <v>0</v>
      </c>
      <c r="AI51" s="157"/>
    </row>
    <row r="52" spans="1:35" s="133" customFormat="1" ht="13.9" customHeight="1">
      <c r="A52" s="173"/>
      <c r="B52" s="173" t="str">
        <f>_xlfn.IFNA(VLOOKUP($D52,'protokół WAGI'!$C$1:$I$451,7,0),"")</f>
        <v/>
      </c>
      <c r="C52" s="174" t="s">
        <v>36</v>
      </c>
      <c r="D52" s="175"/>
      <c r="E52" s="174" t="str">
        <f>_xlfn.IFNA(VLOOKUP($D52,'protokół WAGI'!$C$1:$I$451,3,0),"")</f>
        <v/>
      </c>
      <c r="F52" s="175" t="str">
        <f>_xlfn.IFNA(VLOOKUP($D52,'protokół WAGI'!$C$1:$I$451,2,0),"")</f>
        <v/>
      </c>
      <c r="G52" s="176" t="str">
        <f>_xlfn.IFNA(VLOOKUP($D52,'protokół WAGI'!$C$1:$I$451,4,0),"")</f>
        <v/>
      </c>
      <c r="H52" s="185"/>
      <c r="I52" s="186"/>
      <c r="J52" s="185"/>
      <c r="K52" s="186"/>
      <c r="L52" s="185"/>
      <c r="M52" s="187"/>
      <c r="N52" s="188"/>
      <c r="O52" s="187"/>
      <c r="P52" s="188"/>
      <c r="Q52" s="187"/>
      <c r="R52" s="188"/>
      <c r="S52" s="187"/>
      <c r="T52" s="181" t="str">
        <f t="shared" si="134"/>
        <v/>
      </c>
      <c r="U52" s="189" t="str">
        <f t="shared" si="135"/>
        <v xml:space="preserve"> </v>
      </c>
      <c r="V52" s="171"/>
      <c r="W52" s="190"/>
      <c r="X52" s="146" t="b">
        <f t="shared" ref="X52:X53" si="192">IF(C52="M",IF(G52&lt;201.159,10^(0.700767819*((LOG10(G52/201.159))^2))),Z52)</f>
        <v>0</v>
      </c>
      <c r="Y52" s="141">
        <f t="shared" ref="Y52:Y53" si="193">IF(G52&lt;201.159,10^(0.700767819*((LOG10(G52/201.159)^2))),1)</f>
        <v>1</v>
      </c>
      <c r="Z52" s="141">
        <f t="shared" ref="Z52:Z53" si="194">IF(G52&lt;163.918,10^(0.674107991*((LOG10(G52/163.918)^2))),1)</f>
        <v>1</v>
      </c>
      <c r="AA52" s="147">
        <f t="shared" si="162"/>
        <v>0</v>
      </c>
      <c r="AB52" s="147">
        <f t="shared" si="163"/>
        <v>0</v>
      </c>
      <c r="AC52" s="147">
        <f t="shared" si="164"/>
        <v>0</v>
      </c>
      <c r="AD52" s="148">
        <f t="shared" si="165"/>
        <v>0</v>
      </c>
      <c r="AE52" s="147">
        <f t="shared" si="166"/>
        <v>0</v>
      </c>
      <c r="AF52" s="147">
        <f t="shared" si="167"/>
        <v>0</v>
      </c>
      <c r="AG52" s="147">
        <f t="shared" si="168"/>
        <v>0</v>
      </c>
      <c r="AH52" s="149">
        <f t="shared" si="169"/>
        <v>0</v>
      </c>
      <c r="AI52" s="157"/>
    </row>
    <row r="53" spans="1:35" s="133" customFormat="1" ht="13.9" customHeight="1">
      <c r="A53" s="173"/>
      <c r="B53" s="173" t="str">
        <f>_xlfn.IFNA(VLOOKUP($D53,'protokół WAGI'!$C$1:$I$451,7,0),"")</f>
        <v/>
      </c>
      <c r="C53" s="174" t="s">
        <v>36</v>
      </c>
      <c r="D53" s="175"/>
      <c r="E53" s="174" t="str">
        <f>_xlfn.IFNA(VLOOKUP($D53,'protokół WAGI'!$C$1:$I$451,3,0),"")</f>
        <v/>
      </c>
      <c r="F53" s="175" t="str">
        <f>_xlfn.IFNA(VLOOKUP($D53,'protokół WAGI'!$C$1:$I$451,2,0),"")</f>
        <v/>
      </c>
      <c r="G53" s="176" t="str">
        <f>_xlfn.IFNA(VLOOKUP($D53,'protokół WAGI'!$C$1:$I$451,4,0),"")</f>
        <v/>
      </c>
      <c r="H53" s="185"/>
      <c r="I53" s="186"/>
      <c r="J53" s="185"/>
      <c r="K53" s="186"/>
      <c r="L53" s="185"/>
      <c r="M53" s="187"/>
      <c r="N53" s="188"/>
      <c r="O53" s="187"/>
      <c r="P53" s="188"/>
      <c r="Q53" s="187"/>
      <c r="R53" s="188"/>
      <c r="S53" s="187"/>
      <c r="T53" s="181" t="str">
        <f t="shared" si="134"/>
        <v/>
      </c>
      <c r="U53" s="189" t="str">
        <f t="shared" si="135"/>
        <v xml:space="preserve"> </v>
      </c>
      <c r="V53" s="171"/>
      <c r="W53" s="190"/>
      <c r="X53" s="146" t="b">
        <f t="shared" si="192"/>
        <v>0</v>
      </c>
      <c r="Y53" s="141">
        <f t="shared" si="193"/>
        <v>1</v>
      </c>
      <c r="Z53" s="141">
        <f t="shared" si="194"/>
        <v>1</v>
      </c>
      <c r="AA53" s="147">
        <f t="shared" si="162"/>
        <v>0</v>
      </c>
      <c r="AB53" s="147">
        <f t="shared" si="163"/>
        <v>0</v>
      </c>
      <c r="AC53" s="147">
        <f t="shared" si="164"/>
        <v>0</v>
      </c>
      <c r="AD53" s="148">
        <f t="shared" si="165"/>
        <v>0</v>
      </c>
      <c r="AE53" s="147">
        <f t="shared" si="166"/>
        <v>0</v>
      </c>
      <c r="AF53" s="147">
        <f t="shared" si="167"/>
        <v>0</v>
      </c>
      <c r="AG53" s="147">
        <f t="shared" si="168"/>
        <v>0</v>
      </c>
      <c r="AH53" s="149">
        <f t="shared" si="169"/>
        <v>0</v>
      </c>
      <c r="AI53" s="157"/>
    </row>
    <row r="54" spans="1:35" s="133" customFormat="1" ht="13.9" customHeight="1">
      <c r="A54" s="173"/>
      <c r="B54" s="173" t="str">
        <f>_xlfn.IFNA(VLOOKUP($D54,'protokół WAGI'!$C$1:$I$451,7,0),"")</f>
        <v/>
      </c>
      <c r="C54" s="174" t="s">
        <v>36</v>
      </c>
      <c r="D54" s="175"/>
      <c r="E54" s="174" t="str">
        <f>_xlfn.IFNA(VLOOKUP($D54,'protokół WAGI'!$C$1:$I$451,3,0),"")</f>
        <v/>
      </c>
      <c r="F54" s="175" t="str">
        <f>_xlfn.IFNA(VLOOKUP($D54,'protokół WAGI'!$C$1:$I$451,2,0),"")</f>
        <v/>
      </c>
      <c r="G54" s="176" t="str">
        <f>_xlfn.IFNA(VLOOKUP($D54,'protokół WAGI'!$C$1:$I$451,4,0),"")</f>
        <v/>
      </c>
      <c r="H54" s="185"/>
      <c r="I54" s="186"/>
      <c r="J54" s="185"/>
      <c r="K54" s="186"/>
      <c r="L54" s="185"/>
      <c r="M54" s="187"/>
      <c r="N54" s="188"/>
      <c r="O54" s="187"/>
      <c r="P54" s="188"/>
      <c r="Q54" s="187"/>
      <c r="R54" s="188"/>
      <c r="S54" s="187"/>
      <c r="T54" s="181" t="str">
        <f t="shared" si="134"/>
        <v/>
      </c>
      <c r="U54" s="189" t="str">
        <f t="shared" si="135"/>
        <v xml:space="preserve"> </v>
      </c>
      <c r="V54" s="171"/>
      <c r="W54" s="190"/>
      <c r="X54" s="146" t="b">
        <f t="shared" ref="X54:X56" si="195">IF(C54="M",IF(G54&lt;201.159,10^(0.700767819*((LOG10(G54/201.159))^2))),Z54)</f>
        <v>0</v>
      </c>
      <c r="Y54" s="141">
        <f t="shared" ref="Y54:Y56" si="196">IF(G54&lt;201.159,10^(0.700767819*((LOG10(G54/201.159)^2))),1)</f>
        <v>1</v>
      </c>
      <c r="Z54" s="141">
        <f t="shared" ref="Z54:Z56" si="197">IF(G54&lt;163.918,10^(0.674107991*((LOG10(G54/163.918)^2))),1)</f>
        <v>1</v>
      </c>
      <c r="AA54" s="147">
        <f t="shared" si="162"/>
        <v>0</v>
      </c>
      <c r="AB54" s="147">
        <f t="shared" si="163"/>
        <v>0</v>
      </c>
      <c r="AC54" s="147">
        <f t="shared" si="164"/>
        <v>0</v>
      </c>
      <c r="AD54" s="148">
        <f t="shared" si="165"/>
        <v>0</v>
      </c>
      <c r="AE54" s="147">
        <f t="shared" si="166"/>
        <v>0</v>
      </c>
      <c r="AF54" s="147">
        <f t="shared" si="167"/>
        <v>0</v>
      </c>
      <c r="AG54" s="147">
        <f t="shared" si="168"/>
        <v>0</v>
      </c>
      <c r="AH54" s="149">
        <f t="shared" si="169"/>
        <v>0</v>
      </c>
      <c r="AI54" s="157"/>
    </row>
    <row r="55" spans="1:35" s="133" customFormat="1" ht="13.9" customHeight="1">
      <c r="A55" s="173"/>
      <c r="B55" s="173" t="str">
        <f>_xlfn.IFNA(VLOOKUP($D55,'protokół WAGI'!$C$1:$I$451,7,0),"")</f>
        <v/>
      </c>
      <c r="C55" s="174" t="s">
        <v>36</v>
      </c>
      <c r="D55" s="175"/>
      <c r="E55" s="174" t="str">
        <f>_xlfn.IFNA(VLOOKUP($D55,'protokół WAGI'!$C$1:$I$451,3,0),"")</f>
        <v/>
      </c>
      <c r="F55" s="175" t="str">
        <f>_xlfn.IFNA(VLOOKUP($D55,'protokół WAGI'!$C$1:$I$451,2,0),"")</f>
        <v/>
      </c>
      <c r="G55" s="176" t="str">
        <f>_xlfn.IFNA(VLOOKUP($D55,'protokół WAGI'!$C$1:$I$451,4,0),"")</f>
        <v/>
      </c>
      <c r="H55" s="185"/>
      <c r="I55" s="186"/>
      <c r="J55" s="185"/>
      <c r="K55" s="186"/>
      <c r="L55" s="185"/>
      <c r="M55" s="187"/>
      <c r="N55" s="188"/>
      <c r="O55" s="187"/>
      <c r="P55" s="188"/>
      <c r="Q55" s="187"/>
      <c r="R55" s="188"/>
      <c r="S55" s="187"/>
      <c r="T55" s="181" t="str">
        <f t="shared" si="134"/>
        <v/>
      </c>
      <c r="U55" s="189" t="str">
        <f t="shared" si="135"/>
        <v xml:space="preserve"> </v>
      </c>
      <c r="V55" s="171"/>
      <c r="W55" s="190"/>
      <c r="X55" s="146" t="b">
        <f t="shared" si="195"/>
        <v>0</v>
      </c>
      <c r="Y55" s="141">
        <f t="shared" si="196"/>
        <v>1</v>
      </c>
      <c r="Z55" s="141">
        <f t="shared" si="197"/>
        <v>1</v>
      </c>
      <c r="AA55" s="147">
        <f t="shared" si="162"/>
        <v>0</v>
      </c>
      <c r="AB55" s="147">
        <f t="shared" si="163"/>
        <v>0</v>
      </c>
      <c r="AC55" s="147">
        <f t="shared" si="164"/>
        <v>0</v>
      </c>
      <c r="AD55" s="148">
        <f t="shared" si="165"/>
        <v>0</v>
      </c>
      <c r="AE55" s="147">
        <f t="shared" si="166"/>
        <v>0</v>
      </c>
      <c r="AF55" s="147">
        <f t="shared" si="167"/>
        <v>0</v>
      </c>
      <c r="AG55" s="147">
        <f t="shared" si="168"/>
        <v>0</v>
      </c>
      <c r="AH55" s="149">
        <f t="shared" si="169"/>
        <v>0</v>
      </c>
      <c r="AI55" s="157"/>
    </row>
    <row r="56" spans="1:35" s="133" customFormat="1" ht="14.65" customHeight="1">
      <c r="A56" s="173"/>
      <c r="B56" s="173" t="str">
        <f>_xlfn.IFNA(VLOOKUP($D56,'protokół WAGI'!$C$1:$I$451,7,0),"")</f>
        <v/>
      </c>
      <c r="C56" s="174" t="s">
        <v>36</v>
      </c>
      <c r="D56" s="175"/>
      <c r="E56" s="174" t="str">
        <f>_xlfn.IFNA(VLOOKUP($D56,'protokół WAGI'!$C$1:$I$451,3,0),"")</f>
        <v/>
      </c>
      <c r="F56" s="175" t="str">
        <f>_xlfn.IFNA(VLOOKUP($D56,'protokół WAGI'!$C$1:$I$451,2,0),"")</f>
        <v/>
      </c>
      <c r="G56" s="176" t="str">
        <f>_xlfn.IFNA(VLOOKUP($D56,'protokół WAGI'!$C$1:$I$451,4,0),"")</f>
        <v/>
      </c>
      <c r="H56" s="185"/>
      <c r="I56" s="186"/>
      <c r="J56" s="185"/>
      <c r="K56" s="186"/>
      <c r="L56" s="185"/>
      <c r="M56" s="187"/>
      <c r="N56" s="188"/>
      <c r="O56" s="187"/>
      <c r="P56" s="188"/>
      <c r="Q56" s="187"/>
      <c r="R56" s="188"/>
      <c r="S56" s="187"/>
      <c r="T56" s="181" t="str">
        <f t="shared" si="134"/>
        <v/>
      </c>
      <c r="U56" s="189" t="str">
        <f t="shared" si="135"/>
        <v xml:space="preserve"> </v>
      </c>
      <c r="V56" s="171"/>
      <c r="X56" s="146" t="b">
        <f t="shared" si="195"/>
        <v>0</v>
      </c>
      <c r="Y56" s="141">
        <f t="shared" si="196"/>
        <v>1</v>
      </c>
      <c r="Z56" s="141">
        <f t="shared" si="197"/>
        <v>1</v>
      </c>
      <c r="AA56" s="147">
        <f t="shared" si="162"/>
        <v>0</v>
      </c>
      <c r="AB56" s="147">
        <f t="shared" si="163"/>
        <v>0</v>
      </c>
      <c r="AC56" s="147">
        <f t="shared" si="164"/>
        <v>0</v>
      </c>
      <c r="AD56" s="148">
        <f t="shared" si="165"/>
        <v>0</v>
      </c>
      <c r="AE56" s="147">
        <f t="shared" si="166"/>
        <v>0</v>
      </c>
      <c r="AF56" s="147">
        <f t="shared" si="167"/>
        <v>0</v>
      </c>
      <c r="AG56" s="147">
        <f t="shared" si="168"/>
        <v>0</v>
      </c>
      <c r="AH56" s="149">
        <f t="shared" si="169"/>
        <v>0</v>
      </c>
      <c r="AI56" s="157"/>
    </row>
    <row r="57" spans="1:35" s="133" customFormat="1" ht="14.65" customHeight="1">
      <c r="A57" s="173"/>
      <c r="B57" s="173" t="str">
        <f>_xlfn.IFNA(VLOOKUP($D57,'protokół WAGI'!$C$1:$I$451,7,0),"")</f>
        <v/>
      </c>
      <c r="C57" s="174" t="s">
        <v>36</v>
      </c>
      <c r="D57" s="175"/>
      <c r="E57" s="174" t="str">
        <f>_xlfn.IFNA(VLOOKUP($D57,'protokół WAGI'!$C$1:$I$451,3,0),"")</f>
        <v/>
      </c>
      <c r="F57" s="175" t="str">
        <f>_xlfn.IFNA(VLOOKUP($D57,'protokół WAGI'!$C$1:$I$451,2,0),"")</f>
        <v/>
      </c>
      <c r="G57" s="176" t="str">
        <f>_xlfn.IFNA(VLOOKUP($D57,'protokół WAGI'!$C$1:$I$451,4,0),"")</f>
        <v/>
      </c>
      <c r="H57" s="185"/>
      <c r="I57" s="186"/>
      <c r="J57" s="185"/>
      <c r="K57" s="186"/>
      <c r="L57" s="185"/>
      <c r="M57" s="187"/>
      <c r="N57" s="188"/>
      <c r="O57" s="187"/>
      <c r="P57" s="188"/>
      <c r="Q57" s="187"/>
      <c r="R57" s="188"/>
      <c r="S57" s="187"/>
      <c r="T57" s="181" t="str">
        <f t="shared" si="134"/>
        <v/>
      </c>
      <c r="U57" s="189" t="str">
        <f t="shared" si="135"/>
        <v xml:space="preserve"> </v>
      </c>
      <c r="V57" s="171"/>
      <c r="X57" s="146" t="b">
        <f t="shared" ref="X57" si="198">IF(C57="M",IF(G57&lt;201.159,10^(0.700767819*((LOG10(G57/201.159))^2))),Z57)</f>
        <v>0</v>
      </c>
      <c r="Y57" s="141">
        <f t="shared" ref="Y57" si="199">IF(G57&lt;201.159,10^(0.700767819*((LOG10(G57/201.159)^2))),1)</f>
        <v>1</v>
      </c>
      <c r="Z57" s="141">
        <f t="shared" ref="Z57" si="200">IF(G57&lt;163.918,10^(0.674107991*((LOG10(G57/163.918)^2))),1)</f>
        <v>1</v>
      </c>
      <c r="AA57" s="147">
        <f t="shared" si="162"/>
        <v>0</v>
      </c>
      <c r="AB57" s="147">
        <f t="shared" si="163"/>
        <v>0</v>
      </c>
      <c r="AC57" s="147">
        <f t="shared" si="164"/>
        <v>0</v>
      </c>
      <c r="AD57" s="148">
        <f t="shared" si="165"/>
        <v>0</v>
      </c>
      <c r="AE57" s="147">
        <f t="shared" si="166"/>
        <v>0</v>
      </c>
      <c r="AF57" s="147">
        <f t="shared" si="167"/>
        <v>0</v>
      </c>
      <c r="AG57" s="147">
        <f t="shared" si="168"/>
        <v>0</v>
      </c>
      <c r="AH57" s="149">
        <f t="shared" si="169"/>
        <v>0</v>
      </c>
      <c r="AI57" s="157"/>
    </row>
    <row r="58" spans="1:35" s="133" customFormat="1" ht="14.65" customHeight="1">
      <c r="A58" s="173"/>
      <c r="B58" s="173" t="str">
        <f>_xlfn.IFNA(VLOOKUP($D58,'protokół WAGI'!$C$1:$I$451,7,0),"")</f>
        <v/>
      </c>
      <c r="C58" s="174" t="s">
        <v>36</v>
      </c>
      <c r="D58" s="175"/>
      <c r="E58" s="174" t="str">
        <f>_xlfn.IFNA(VLOOKUP($D58,'protokół WAGI'!$C$1:$I$451,3,0),"")</f>
        <v/>
      </c>
      <c r="F58" s="175" t="str">
        <f>_xlfn.IFNA(VLOOKUP($D58,'protokół WAGI'!$C$1:$I$451,2,0),"")</f>
        <v/>
      </c>
      <c r="G58" s="176" t="str">
        <f>_xlfn.IFNA(VLOOKUP($D58,'protokół WAGI'!$C$1:$I$451,4,0),"")</f>
        <v/>
      </c>
      <c r="H58" s="185"/>
      <c r="I58" s="186"/>
      <c r="J58" s="185"/>
      <c r="K58" s="186"/>
      <c r="L58" s="185"/>
      <c r="M58" s="187"/>
      <c r="N58" s="188"/>
      <c r="O58" s="187"/>
      <c r="P58" s="179"/>
      <c r="Q58" s="180"/>
      <c r="R58" s="179"/>
      <c r="S58" s="180"/>
      <c r="T58" s="181" t="str">
        <f t="shared" si="134"/>
        <v/>
      </c>
      <c r="U58" s="189" t="str">
        <f t="shared" si="135"/>
        <v xml:space="preserve"> </v>
      </c>
      <c r="V58" s="171"/>
      <c r="X58" s="146" t="b">
        <f t="shared" ref="X58:X60" si="201">IF(C58="M",IF(G58&lt;201.159,10^(0.700767819*((LOG10(G58/201.159))^2))),Z58)</f>
        <v>0</v>
      </c>
      <c r="Y58" s="141">
        <f t="shared" ref="Y58:Y60" si="202">IF(G58&lt;201.159,10^(0.700767819*((LOG10(G58/201.159)^2))),1)</f>
        <v>1</v>
      </c>
      <c r="Z58" s="141">
        <f t="shared" ref="Z58:Z60" si="203">IF(G58&lt;163.918,10^(0.674107991*((LOG10(G58/163.918)^2))),1)</f>
        <v>1</v>
      </c>
      <c r="AA58" s="147">
        <f t="shared" si="162"/>
        <v>0</v>
      </c>
      <c r="AB58" s="147">
        <f t="shared" si="163"/>
        <v>0</v>
      </c>
      <c r="AC58" s="147">
        <f t="shared" si="164"/>
        <v>0</v>
      </c>
      <c r="AD58" s="148">
        <f t="shared" si="165"/>
        <v>0</v>
      </c>
      <c r="AE58" s="147">
        <f t="shared" si="166"/>
        <v>0</v>
      </c>
      <c r="AF58" s="147">
        <f t="shared" si="167"/>
        <v>0</v>
      </c>
      <c r="AG58" s="147">
        <f t="shared" si="168"/>
        <v>0</v>
      </c>
      <c r="AH58" s="149">
        <f t="shared" si="169"/>
        <v>0</v>
      </c>
      <c r="AI58" s="157"/>
    </row>
    <row r="59" spans="1:35" s="133" customFormat="1" ht="13.9" customHeight="1">
      <c r="A59" s="173"/>
      <c r="B59" s="173" t="str">
        <f>_xlfn.IFNA(VLOOKUP($D59,'protokół WAGI'!$C$1:$I$451,7,0),"")</f>
        <v/>
      </c>
      <c r="C59" s="174" t="s">
        <v>36</v>
      </c>
      <c r="D59" s="175"/>
      <c r="E59" s="174" t="str">
        <f>_xlfn.IFNA(VLOOKUP($D59,'protokół WAGI'!$C$1:$I$451,3,0),"")</f>
        <v/>
      </c>
      <c r="F59" s="175" t="str">
        <f>_xlfn.IFNA(VLOOKUP($D59,'protokół WAGI'!$C$1:$I$451,2,0),"")</f>
        <v/>
      </c>
      <c r="G59" s="176" t="str">
        <f>_xlfn.IFNA(VLOOKUP($D59,'protokół WAGI'!$C$1:$I$451,4,0),"")</f>
        <v/>
      </c>
      <c r="H59" s="185"/>
      <c r="I59" s="186"/>
      <c r="J59" s="185"/>
      <c r="K59" s="186"/>
      <c r="L59" s="185"/>
      <c r="M59" s="187"/>
      <c r="N59" s="188"/>
      <c r="O59" s="187"/>
      <c r="P59" s="188"/>
      <c r="Q59" s="187"/>
      <c r="R59" s="188"/>
      <c r="S59" s="187"/>
      <c r="T59" s="181" t="str">
        <f t="shared" si="134"/>
        <v/>
      </c>
      <c r="U59" s="189" t="str">
        <f t="shared" si="135"/>
        <v xml:space="preserve"> </v>
      </c>
      <c r="V59" s="171"/>
      <c r="X59" s="146" t="b">
        <f t="shared" si="201"/>
        <v>0</v>
      </c>
      <c r="Y59" s="141">
        <f t="shared" si="202"/>
        <v>1</v>
      </c>
      <c r="Z59" s="141">
        <f t="shared" si="203"/>
        <v>1</v>
      </c>
      <c r="AA59" s="147">
        <f t="shared" si="162"/>
        <v>0</v>
      </c>
      <c r="AB59" s="147">
        <f t="shared" si="163"/>
        <v>0</v>
      </c>
      <c r="AC59" s="147">
        <f t="shared" si="164"/>
        <v>0</v>
      </c>
      <c r="AD59" s="148">
        <f t="shared" si="165"/>
        <v>0</v>
      </c>
      <c r="AE59" s="147">
        <f t="shared" si="166"/>
        <v>0</v>
      </c>
      <c r="AF59" s="147">
        <f t="shared" si="167"/>
        <v>0</v>
      </c>
      <c r="AG59" s="147">
        <f t="shared" si="168"/>
        <v>0</v>
      </c>
      <c r="AH59" s="149">
        <f t="shared" si="169"/>
        <v>0</v>
      </c>
      <c r="AI59" s="157"/>
    </row>
    <row r="60" spans="1:35" s="133" customFormat="1" ht="13.9" customHeight="1">
      <c r="A60" s="173"/>
      <c r="B60" s="173" t="str">
        <f>_xlfn.IFNA(VLOOKUP($D60,'protokół WAGI'!$C$1:$I$451,7,0),"")</f>
        <v/>
      </c>
      <c r="C60" s="174" t="s">
        <v>36</v>
      </c>
      <c r="D60" s="175"/>
      <c r="E60" s="174" t="str">
        <f>_xlfn.IFNA(VLOOKUP($D60,'protokół WAGI'!$C$1:$I$451,3,0),"")</f>
        <v/>
      </c>
      <c r="F60" s="175" t="str">
        <f>_xlfn.IFNA(VLOOKUP($D60,'protokół WAGI'!$C$1:$I$451,2,0),"")</f>
        <v/>
      </c>
      <c r="G60" s="176" t="str">
        <f>_xlfn.IFNA(VLOOKUP($D60,'protokół WAGI'!$C$1:$I$451,4,0),"")</f>
        <v/>
      </c>
      <c r="H60" s="185"/>
      <c r="I60" s="186"/>
      <c r="J60" s="185"/>
      <c r="K60" s="186"/>
      <c r="L60" s="185"/>
      <c r="M60" s="187"/>
      <c r="N60" s="188"/>
      <c r="O60" s="187"/>
      <c r="P60" s="188"/>
      <c r="Q60" s="187"/>
      <c r="R60" s="188"/>
      <c r="S60" s="187"/>
      <c r="T60" s="181" t="str">
        <f t="shared" si="134"/>
        <v/>
      </c>
      <c r="U60" s="189" t="str">
        <f t="shared" si="135"/>
        <v xml:space="preserve"> </v>
      </c>
      <c r="V60" s="171"/>
      <c r="X60" s="146" t="b">
        <f t="shared" si="201"/>
        <v>0</v>
      </c>
      <c r="Y60" s="141">
        <f t="shared" si="202"/>
        <v>1</v>
      </c>
      <c r="Z60" s="141">
        <f t="shared" si="203"/>
        <v>1</v>
      </c>
      <c r="AA60" s="147">
        <f t="shared" si="162"/>
        <v>0</v>
      </c>
      <c r="AB60" s="147">
        <f t="shared" si="163"/>
        <v>0</v>
      </c>
      <c r="AC60" s="147">
        <f t="shared" si="164"/>
        <v>0</v>
      </c>
      <c r="AD60" s="148">
        <f t="shared" si="165"/>
        <v>0</v>
      </c>
      <c r="AE60" s="147">
        <f t="shared" si="166"/>
        <v>0</v>
      </c>
      <c r="AF60" s="147">
        <f t="shared" si="167"/>
        <v>0</v>
      </c>
      <c r="AG60" s="147">
        <f t="shared" si="168"/>
        <v>0</v>
      </c>
      <c r="AH60" s="149">
        <f t="shared" si="169"/>
        <v>0</v>
      </c>
      <c r="AI60" s="157"/>
    </row>
    <row r="61" spans="1:35" s="133" customFormat="1" ht="13.9" customHeight="1">
      <c r="A61" s="173"/>
      <c r="B61" s="173" t="str">
        <f>_xlfn.IFNA(VLOOKUP($D61,'protokół WAGI'!$C$1:$I$451,7,0),"")</f>
        <v/>
      </c>
      <c r="C61" s="174" t="s">
        <v>36</v>
      </c>
      <c r="D61" s="175"/>
      <c r="E61" s="174" t="str">
        <f>_xlfn.IFNA(VLOOKUP($D61,'protokół WAGI'!$C$1:$I$451,3,0),"")</f>
        <v/>
      </c>
      <c r="F61" s="175" t="str">
        <f>_xlfn.IFNA(VLOOKUP($D61,'protokół WAGI'!$C$1:$I$451,2,0),"")</f>
        <v/>
      </c>
      <c r="G61" s="176" t="str">
        <f>_xlfn.IFNA(VLOOKUP($D61,'protokół WAGI'!$C$1:$I$451,4,0),"")</f>
        <v/>
      </c>
      <c r="H61" s="185"/>
      <c r="I61" s="186"/>
      <c r="J61" s="185"/>
      <c r="K61" s="186"/>
      <c r="L61" s="185"/>
      <c r="M61" s="187"/>
      <c r="N61" s="188"/>
      <c r="O61" s="187"/>
      <c r="P61" s="188"/>
      <c r="Q61" s="187"/>
      <c r="R61" s="188"/>
      <c r="S61" s="187"/>
      <c r="T61" s="181" t="str">
        <f t="shared" si="134"/>
        <v/>
      </c>
      <c r="U61" s="189" t="str">
        <f t="shared" si="135"/>
        <v xml:space="preserve"> </v>
      </c>
      <c r="V61" s="171"/>
      <c r="W61" s="190"/>
      <c r="X61" s="146" t="b">
        <f t="shared" ref="X61" si="204">IF(C61="M",IF(G61&lt;201.159,10^(0.700767819*((LOG10(G61/201.159))^2))),Z61)</f>
        <v>0</v>
      </c>
      <c r="Y61" s="141">
        <f t="shared" ref="Y61" si="205">IF(G61&lt;201.159,10^(0.700767819*((LOG10(G61/201.159)^2))),1)</f>
        <v>1</v>
      </c>
      <c r="Z61" s="141">
        <f t="shared" ref="Z61" si="206">IF(G61&lt;163.918,10^(0.674107991*((LOG10(G61/163.918)^2))),1)</f>
        <v>1</v>
      </c>
      <c r="AA61" s="147">
        <f t="shared" si="138"/>
        <v>0</v>
      </c>
      <c r="AB61" s="147">
        <f t="shared" si="139"/>
        <v>0</v>
      </c>
      <c r="AC61" s="147">
        <f t="shared" si="140"/>
        <v>0</v>
      </c>
      <c r="AD61" s="148">
        <f t="shared" si="141"/>
        <v>0</v>
      </c>
      <c r="AE61" s="147">
        <f t="shared" si="142"/>
        <v>0</v>
      </c>
      <c r="AF61" s="147">
        <f t="shared" si="143"/>
        <v>0</v>
      </c>
      <c r="AG61" s="147">
        <f t="shared" si="144"/>
        <v>0</v>
      </c>
      <c r="AH61" s="149">
        <f t="shared" si="145"/>
        <v>0</v>
      </c>
      <c r="AI61" s="157"/>
    </row>
    <row r="62" spans="1:35" s="133" customFormat="1" ht="13.9" customHeight="1">
      <c r="A62" s="173"/>
      <c r="B62" s="173" t="str">
        <f>_xlfn.IFNA(VLOOKUP($D62,'protokół WAGI'!$C$1:$I$451,7,0),"")</f>
        <v/>
      </c>
      <c r="C62" s="174" t="s">
        <v>36</v>
      </c>
      <c r="D62" s="175"/>
      <c r="E62" s="174" t="str">
        <f>_xlfn.IFNA(VLOOKUP($D62,'protokół WAGI'!$C$1:$I$451,3,0),"")</f>
        <v/>
      </c>
      <c r="F62" s="175" t="str">
        <f>_xlfn.IFNA(VLOOKUP($D62,'protokół WAGI'!$C$1:$I$451,2,0),"")</f>
        <v/>
      </c>
      <c r="G62" s="176" t="str">
        <f>_xlfn.IFNA(VLOOKUP($D62,'protokół WAGI'!$C$1:$I$451,4,0),"")</f>
        <v/>
      </c>
      <c r="H62" s="185"/>
      <c r="I62" s="186"/>
      <c r="J62" s="185"/>
      <c r="K62" s="186"/>
      <c r="L62" s="185"/>
      <c r="M62" s="187"/>
      <c r="N62" s="188"/>
      <c r="O62" s="187"/>
      <c r="P62" s="188"/>
      <c r="Q62" s="187"/>
      <c r="R62" s="188"/>
      <c r="S62" s="187"/>
      <c r="T62" s="181" t="str">
        <f t="shared" si="134"/>
        <v/>
      </c>
      <c r="U62" s="189" t="str">
        <f t="shared" si="135"/>
        <v xml:space="preserve"> </v>
      </c>
      <c r="V62" s="171"/>
      <c r="W62" s="190"/>
      <c r="X62" s="146" t="b">
        <f t="shared" ref="X62:X66" si="207">IF(C62="M",IF(G62&lt;201.159,10^(0.700767819*((LOG10(G62/201.159))^2))),Z62)</f>
        <v>0</v>
      </c>
      <c r="Y62" s="141">
        <f t="shared" ref="Y62:Y66" si="208">IF(G62&lt;201.159,10^(0.700767819*((LOG10(G62/201.159)^2))),1)</f>
        <v>1</v>
      </c>
      <c r="Z62" s="141">
        <f t="shared" ref="Z62:Z66" si="209">IF(G62&lt;163.918,10^(0.674107991*((LOG10(G62/163.918)^2))),1)</f>
        <v>1</v>
      </c>
      <c r="AA62" s="147">
        <f t="shared" si="138"/>
        <v>0</v>
      </c>
      <c r="AB62" s="147">
        <f t="shared" si="139"/>
        <v>0</v>
      </c>
      <c r="AC62" s="147">
        <f t="shared" si="140"/>
        <v>0</v>
      </c>
      <c r="AD62" s="148">
        <f t="shared" si="141"/>
        <v>0</v>
      </c>
      <c r="AE62" s="147">
        <f t="shared" si="142"/>
        <v>0</v>
      </c>
      <c r="AF62" s="147">
        <f t="shared" si="143"/>
        <v>0</v>
      </c>
      <c r="AG62" s="147">
        <f t="shared" si="144"/>
        <v>0</v>
      </c>
      <c r="AH62" s="149">
        <f t="shared" si="145"/>
        <v>0</v>
      </c>
      <c r="AI62" s="157"/>
    </row>
    <row r="63" spans="1:35" s="133" customFormat="1" ht="13.9" customHeight="1">
      <c r="A63" s="173"/>
      <c r="B63" s="173" t="str">
        <f>_xlfn.IFNA(VLOOKUP($D63,'protokół WAGI'!$C$1:$I$451,7,0),"")</f>
        <v/>
      </c>
      <c r="C63" s="174" t="s">
        <v>36</v>
      </c>
      <c r="D63" s="175"/>
      <c r="E63" s="174" t="str">
        <f>_xlfn.IFNA(VLOOKUP($D63,'protokół WAGI'!$C$1:$I$451,3,0),"")</f>
        <v/>
      </c>
      <c r="F63" s="175" t="str">
        <f>_xlfn.IFNA(VLOOKUP($D63,'protokół WAGI'!$C$1:$I$451,2,0),"")</f>
        <v/>
      </c>
      <c r="G63" s="176" t="str">
        <f>_xlfn.IFNA(VLOOKUP($D63,'protokół WAGI'!$C$1:$I$451,4,0),"")</f>
        <v/>
      </c>
      <c r="H63" s="185"/>
      <c r="I63" s="186"/>
      <c r="J63" s="185"/>
      <c r="K63" s="186"/>
      <c r="L63" s="185"/>
      <c r="M63" s="187"/>
      <c r="N63" s="188"/>
      <c r="O63" s="187"/>
      <c r="P63" s="188"/>
      <c r="Q63" s="187"/>
      <c r="R63" s="191"/>
      <c r="S63" s="187"/>
      <c r="T63" s="181" t="str">
        <f t="shared" ref="T63" si="210">IF(G63="","",(AD63+AH63))</f>
        <v/>
      </c>
      <c r="U63" s="189" t="str">
        <f t="shared" ref="U63" si="211">IFERROR(IF(G63=""," ",ROUND(X63*T63,2)),"")</f>
        <v xml:space="preserve"> </v>
      </c>
      <c r="V63" s="171"/>
      <c r="W63" s="190"/>
      <c r="X63" s="146" t="b">
        <f t="shared" ref="X63" si="212">IF(C63="M",IF(G63&lt;201.159,10^(0.700767819*((LOG10(G63/201.159))^2))),Z63)</f>
        <v>0</v>
      </c>
      <c r="Y63" s="141">
        <f t="shared" ref="Y63" si="213">IF(G63&lt;201.159,10^(0.700767819*((LOG10(G63/201.159)^2))),1)</f>
        <v>1</v>
      </c>
      <c r="Z63" s="141">
        <f t="shared" ref="Z63" si="214">IF(G63&lt;163.918,10^(0.674107991*((LOG10(G63/163.918)^2))),1)</f>
        <v>1</v>
      </c>
      <c r="AA63" s="147">
        <f t="shared" ref="AA63" si="215">IF(I63="z",H63,IF(I63="x",H63*(-1),0))</f>
        <v>0</v>
      </c>
      <c r="AB63" s="147">
        <f t="shared" ref="AB63" si="216">IF(K63="z",J63,IF(K63="x",J63*(-1),0))</f>
        <v>0</v>
      </c>
      <c r="AC63" s="147">
        <f t="shared" ref="AC63" si="217">IF(M63="z",L63,IF(M63="x",L63*(-1),0))</f>
        <v>0</v>
      </c>
      <c r="AD63" s="148">
        <f t="shared" ref="AD63" si="218">IF(AND(AA63&lt;0,AB63&lt;0,AC63&lt;0),0,MAX(AA63:AC63))</f>
        <v>0</v>
      </c>
      <c r="AE63" s="147">
        <f t="shared" ref="AE63" si="219">IF(O63="z",N63,IF(O63="x",N63*(-1),0))</f>
        <v>0</v>
      </c>
      <c r="AF63" s="147">
        <f t="shared" ref="AF63" si="220">IF(Q63="z",P63,IF(Q63="x",P63*(-1),0))</f>
        <v>0</v>
      </c>
      <c r="AG63" s="147">
        <f t="shared" ref="AG63" si="221">IF(S63="z",R63,IF(S63="x",R63*(-1),0))</f>
        <v>0</v>
      </c>
      <c r="AH63" s="149">
        <f t="shared" ref="AH63" si="222">IF(AND(AE63&lt;0,AF63&lt;0,AG63&lt;0),0,MAX(AE63:AG63))</f>
        <v>0</v>
      </c>
      <c r="AI63" s="157"/>
    </row>
    <row r="64" spans="1:35" s="133" customFormat="1" ht="13.9" customHeight="1">
      <c r="A64" s="173"/>
      <c r="B64" s="173" t="str">
        <f>_xlfn.IFNA(VLOOKUP($D64,'protokół WAGI'!$C$1:$I$451,7,0),"")</f>
        <v/>
      </c>
      <c r="C64" s="174" t="s">
        <v>36</v>
      </c>
      <c r="D64" s="175"/>
      <c r="E64" s="174" t="str">
        <f>_xlfn.IFNA(VLOOKUP($D64,'protokół WAGI'!$C$1:$I$451,3,0),"")</f>
        <v/>
      </c>
      <c r="F64" s="175" t="str">
        <f>_xlfn.IFNA(VLOOKUP($D64,'protokół WAGI'!$C$1:$I$451,2,0),"")</f>
        <v/>
      </c>
      <c r="G64" s="176" t="str">
        <f>_xlfn.IFNA(VLOOKUP($D64,'protokół WAGI'!$C$1:$I$451,4,0),"")</f>
        <v/>
      </c>
      <c r="H64" s="185"/>
      <c r="I64" s="186"/>
      <c r="J64" s="185"/>
      <c r="K64" s="186"/>
      <c r="L64" s="185"/>
      <c r="M64" s="187"/>
      <c r="N64" s="188"/>
      <c r="O64" s="187"/>
      <c r="P64" s="188"/>
      <c r="Q64" s="187"/>
      <c r="R64" s="191"/>
      <c r="S64" s="187"/>
      <c r="T64" s="181" t="str">
        <f t="shared" si="134"/>
        <v/>
      </c>
      <c r="U64" s="189" t="str">
        <f t="shared" si="135"/>
        <v xml:space="preserve"> </v>
      </c>
      <c r="V64" s="171"/>
      <c r="W64" s="190"/>
      <c r="X64" s="146" t="b">
        <f t="shared" si="207"/>
        <v>0</v>
      </c>
      <c r="Y64" s="141">
        <f t="shared" si="208"/>
        <v>1</v>
      </c>
      <c r="Z64" s="141">
        <f t="shared" si="209"/>
        <v>1</v>
      </c>
      <c r="AA64" s="147">
        <f t="shared" si="138"/>
        <v>0</v>
      </c>
      <c r="AB64" s="147">
        <f t="shared" si="139"/>
        <v>0</v>
      </c>
      <c r="AC64" s="147">
        <f t="shared" si="140"/>
        <v>0</v>
      </c>
      <c r="AD64" s="148">
        <f t="shared" si="141"/>
        <v>0</v>
      </c>
      <c r="AE64" s="147">
        <f t="shared" si="142"/>
        <v>0</v>
      </c>
      <c r="AF64" s="147">
        <f t="shared" si="143"/>
        <v>0</v>
      </c>
      <c r="AG64" s="147">
        <f t="shared" si="144"/>
        <v>0</v>
      </c>
      <c r="AH64" s="149">
        <f t="shared" si="145"/>
        <v>0</v>
      </c>
      <c r="AI64" s="157"/>
    </row>
    <row r="65" spans="1:35" s="133" customFormat="1" ht="13.9" customHeight="1">
      <c r="A65" s="173"/>
      <c r="B65" s="173" t="str">
        <f>_xlfn.IFNA(VLOOKUP($D65,'protokół WAGI'!$C$1:$I$451,7,0),"")</f>
        <v/>
      </c>
      <c r="C65" s="174" t="s">
        <v>36</v>
      </c>
      <c r="D65" s="175"/>
      <c r="E65" s="174" t="str">
        <f>_xlfn.IFNA(VLOOKUP($D65,'protokół WAGI'!$C$1:$I$451,3,0),"")</f>
        <v/>
      </c>
      <c r="F65" s="175" t="str">
        <f>_xlfn.IFNA(VLOOKUP($D65,'protokół WAGI'!$C$1:$I$451,2,0),"")</f>
        <v/>
      </c>
      <c r="G65" s="176" t="str">
        <f>_xlfn.IFNA(VLOOKUP($D65,'protokół WAGI'!$C$1:$I$451,4,0),"")</f>
        <v/>
      </c>
      <c r="H65" s="185"/>
      <c r="I65" s="186"/>
      <c r="J65" s="185"/>
      <c r="K65" s="186"/>
      <c r="L65" s="185"/>
      <c r="M65" s="187"/>
      <c r="N65" s="188"/>
      <c r="O65" s="187"/>
      <c r="P65" s="188"/>
      <c r="Q65" s="187"/>
      <c r="R65" s="188"/>
      <c r="S65" s="187"/>
      <c r="T65" s="181" t="str">
        <f t="shared" si="134"/>
        <v/>
      </c>
      <c r="U65" s="189" t="str">
        <f t="shared" si="135"/>
        <v xml:space="preserve"> </v>
      </c>
      <c r="V65" s="171"/>
      <c r="W65" s="190"/>
      <c r="X65" s="146" t="b">
        <f t="shared" si="207"/>
        <v>0</v>
      </c>
      <c r="Y65" s="141">
        <f t="shared" si="208"/>
        <v>1</v>
      </c>
      <c r="Z65" s="141">
        <f t="shared" si="209"/>
        <v>1</v>
      </c>
      <c r="AA65" s="147">
        <f t="shared" si="138"/>
        <v>0</v>
      </c>
      <c r="AB65" s="147">
        <f t="shared" si="139"/>
        <v>0</v>
      </c>
      <c r="AC65" s="147">
        <f t="shared" si="140"/>
        <v>0</v>
      </c>
      <c r="AD65" s="148">
        <f t="shared" si="141"/>
        <v>0</v>
      </c>
      <c r="AE65" s="147">
        <f t="shared" si="142"/>
        <v>0</v>
      </c>
      <c r="AF65" s="147">
        <f t="shared" si="143"/>
        <v>0</v>
      </c>
      <c r="AG65" s="147">
        <f t="shared" si="144"/>
        <v>0</v>
      </c>
      <c r="AH65" s="149">
        <f t="shared" si="145"/>
        <v>0</v>
      </c>
      <c r="AI65" s="157"/>
    </row>
    <row r="66" spans="1:35" s="133" customFormat="1" ht="13.9" customHeight="1">
      <c r="A66" s="173"/>
      <c r="B66" s="173" t="str">
        <f>_xlfn.IFNA(VLOOKUP($D66,'protokół WAGI'!$C$1:$I$451,7,0),"")</f>
        <v/>
      </c>
      <c r="C66" s="174" t="s">
        <v>36</v>
      </c>
      <c r="D66" s="175"/>
      <c r="E66" s="174" t="str">
        <f>_xlfn.IFNA(VLOOKUP($D66,'protokół WAGI'!$C$1:$I$451,3,0),"")</f>
        <v/>
      </c>
      <c r="F66" s="175" t="str">
        <f>_xlfn.IFNA(VLOOKUP($D66,'protokół WAGI'!$C$1:$I$451,2,0),"")</f>
        <v/>
      </c>
      <c r="G66" s="176" t="str">
        <f>_xlfn.IFNA(VLOOKUP($D66,'protokół WAGI'!$C$1:$I$451,4,0),"")</f>
        <v/>
      </c>
      <c r="H66" s="185"/>
      <c r="I66" s="186"/>
      <c r="J66" s="185"/>
      <c r="K66" s="186"/>
      <c r="L66" s="185"/>
      <c r="M66" s="187"/>
      <c r="N66" s="188"/>
      <c r="O66" s="187"/>
      <c r="P66" s="188"/>
      <c r="Q66" s="187"/>
      <c r="R66" s="188"/>
      <c r="S66" s="187"/>
      <c r="T66" s="181" t="str">
        <f t="shared" si="134"/>
        <v/>
      </c>
      <c r="U66" s="189" t="str">
        <f t="shared" si="135"/>
        <v xml:space="preserve"> </v>
      </c>
      <c r="V66" s="171"/>
      <c r="W66" s="190"/>
      <c r="X66" s="146" t="b">
        <f t="shared" si="207"/>
        <v>0</v>
      </c>
      <c r="Y66" s="141">
        <f t="shared" si="208"/>
        <v>1</v>
      </c>
      <c r="Z66" s="141">
        <f t="shared" si="209"/>
        <v>1</v>
      </c>
      <c r="AA66" s="147">
        <f t="shared" si="138"/>
        <v>0</v>
      </c>
      <c r="AB66" s="147">
        <f t="shared" si="139"/>
        <v>0</v>
      </c>
      <c r="AC66" s="147">
        <f t="shared" si="140"/>
        <v>0</v>
      </c>
      <c r="AD66" s="148">
        <f t="shared" si="141"/>
        <v>0</v>
      </c>
      <c r="AE66" s="147">
        <f t="shared" si="142"/>
        <v>0</v>
      </c>
      <c r="AF66" s="147">
        <f t="shared" si="143"/>
        <v>0</v>
      </c>
      <c r="AG66" s="147">
        <f t="shared" si="144"/>
        <v>0</v>
      </c>
      <c r="AH66" s="149">
        <f t="shared" si="145"/>
        <v>0</v>
      </c>
      <c r="AI66" s="157"/>
    </row>
    <row r="67" spans="1:35" s="133" customFormat="1" ht="13.9" customHeight="1">
      <c r="A67" s="173"/>
      <c r="B67" s="173" t="str">
        <f>_xlfn.IFNA(VLOOKUP($D67,'protokół WAGI'!$C$1:$I$451,7,0),"")</f>
        <v/>
      </c>
      <c r="C67" s="174" t="s">
        <v>36</v>
      </c>
      <c r="D67" s="175"/>
      <c r="E67" s="174" t="str">
        <f>_xlfn.IFNA(VLOOKUP($D67,'protokół WAGI'!$C$1:$I$451,3,0),"")</f>
        <v/>
      </c>
      <c r="F67" s="175" t="str">
        <f>_xlfn.IFNA(VLOOKUP($D67,'protokół WAGI'!$C$1:$I$451,2,0),"")</f>
        <v/>
      </c>
      <c r="G67" s="176" t="str">
        <f>_xlfn.IFNA(VLOOKUP($D67,'protokół WAGI'!$C$1:$I$451,4,0),"")</f>
        <v/>
      </c>
      <c r="H67" s="185"/>
      <c r="I67" s="186"/>
      <c r="J67" s="185"/>
      <c r="K67" s="186"/>
      <c r="L67" s="185"/>
      <c r="M67" s="187"/>
      <c r="N67" s="188"/>
      <c r="O67" s="187"/>
      <c r="P67" s="188"/>
      <c r="Q67" s="187"/>
      <c r="R67" s="188"/>
      <c r="S67" s="187"/>
      <c r="T67" s="181" t="str">
        <f t="shared" ref="T67:T72" si="223">IF(G67="","",(AD67+AH67))</f>
        <v/>
      </c>
      <c r="U67" s="189" t="str">
        <f t="shared" ref="U67:U72" si="224">IFERROR(IF(G67=""," ",ROUND(X67*T67,2)),"")</f>
        <v xml:space="preserve"> </v>
      </c>
      <c r="V67" s="171"/>
      <c r="W67" s="190"/>
      <c r="X67" s="146" t="b">
        <f t="shared" ref="X67:X68" si="225">IF(C67="M",IF(G67&lt;201.159,10^(0.700767819*((LOG10(G67/201.159))^2))),Z67)</f>
        <v>0</v>
      </c>
      <c r="Y67" s="141">
        <f t="shared" ref="Y67:Y68" si="226">IF(G67&lt;201.159,10^(0.700767819*((LOG10(G67/201.159)^2))),1)</f>
        <v>1</v>
      </c>
      <c r="Z67" s="141">
        <f t="shared" ref="Z67:Z68" si="227">IF(G67&lt;163.918,10^(0.674107991*((LOG10(G67/163.918)^2))),1)</f>
        <v>1</v>
      </c>
      <c r="AA67" s="147">
        <f t="shared" si="138"/>
        <v>0</v>
      </c>
      <c r="AB67" s="147">
        <f t="shared" si="139"/>
        <v>0</v>
      </c>
      <c r="AC67" s="147">
        <f t="shared" si="140"/>
        <v>0</v>
      </c>
      <c r="AD67" s="148">
        <f t="shared" si="141"/>
        <v>0</v>
      </c>
      <c r="AE67" s="147">
        <f t="shared" si="142"/>
        <v>0</v>
      </c>
      <c r="AF67" s="147">
        <f t="shared" si="143"/>
        <v>0</v>
      </c>
      <c r="AG67" s="147">
        <f t="shared" si="144"/>
        <v>0</v>
      </c>
      <c r="AH67" s="149">
        <f t="shared" si="145"/>
        <v>0</v>
      </c>
      <c r="AI67" s="157"/>
    </row>
    <row r="68" spans="1:35" s="133" customFormat="1" ht="13.9" customHeight="1">
      <c r="A68" s="173"/>
      <c r="B68" s="173" t="str">
        <f>_xlfn.IFNA(VLOOKUP($D68,'protokół WAGI'!$C$1:$I$451,7,0),"")</f>
        <v/>
      </c>
      <c r="C68" s="174" t="s">
        <v>36</v>
      </c>
      <c r="D68" s="175"/>
      <c r="E68" s="174" t="str">
        <f>_xlfn.IFNA(VLOOKUP($D68,'protokół WAGI'!$C$1:$I$451,3,0),"")</f>
        <v/>
      </c>
      <c r="F68" s="175" t="str">
        <f>_xlfn.IFNA(VLOOKUP($D68,'protokół WAGI'!$C$1:$I$451,2,0),"")</f>
        <v/>
      </c>
      <c r="G68" s="176" t="str">
        <f>_xlfn.IFNA(VLOOKUP($D68,'protokół WAGI'!$C$1:$I$451,4,0),"")</f>
        <v/>
      </c>
      <c r="H68" s="185"/>
      <c r="I68" s="186"/>
      <c r="J68" s="185"/>
      <c r="K68" s="186"/>
      <c r="L68" s="185"/>
      <c r="M68" s="187"/>
      <c r="N68" s="188"/>
      <c r="O68" s="187"/>
      <c r="P68" s="188"/>
      <c r="Q68" s="187"/>
      <c r="R68" s="188"/>
      <c r="S68" s="187"/>
      <c r="T68" s="181" t="str">
        <f t="shared" ref="T68" si="228">IF(G68="","",(AD68+AH68))</f>
        <v/>
      </c>
      <c r="U68" s="189" t="str">
        <f t="shared" ref="U68" si="229">IFERROR(IF(G68=""," ",ROUND(X68*T68,2)),"")</f>
        <v xml:space="preserve"> </v>
      </c>
      <c r="V68" s="171"/>
      <c r="W68" s="190"/>
      <c r="X68" s="146" t="b">
        <f t="shared" si="225"/>
        <v>0</v>
      </c>
      <c r="Y68" s="141">
        <f t="shared" si="226"/>
        <v>1</v>
      </c>
      <c r="Z68" s="141">
        <f t="shared" si="227"/>
        <v>1</v>
      </c>
      <c r="AA68" s="147">
        <f t="shared" ref="AA68" si="230">IF(I68="z",H68,IF(I68="x",H68*(-1),0))</f>
        <v>0</v>
      </c>
      <c r="AB68" s="147">
        <f t="shared" ref="AB68" si="231">IF(K68="z",J68,IF(K68="x",J68*(-1),0))</f>
        <v>0</v>
      </c>
      <c r="AC68" s="147">
        <f t="shared" ref="AC68" si="232">IF(M68="z",L68,IF(M68="x",L68*(-1),0))</f>
        <v>0</v>
      </c>
      <c r="AD68" s="148">
        <f t="shared" ref="AD68" si="233">IF(AND(AA68&lt;0,AB68&lt;0,AC68&lt;0),0,MAX(AA68:AC68))</f>
        <v>0</v>
      </c>
      <c r="AE68" s="147">
        <f t="shared" ref="AE68" si="234">IF(O68="z",N68,IF(O68="x",N68*(-1),0))</f>
        <v>0</v>
      </c>
      <c r="AF68" s="147">
        <f t="shared" ref="AF68" si="235">IF(Q68="z",P68,IF(Q68="x",P68*(-1),0))</f>
        <v>0</v>
      </c>
      <c r="AG68" s="147">
        <f t="shared" ref="AG68" si="236">IF(S68="z",R68,IF(S68="x",R68*(-1),0))</f>
        <v>0</v>
      </c>
      <c r="AH68" s="149">
        <f t="shared" ref="AH68" si="237">IF(AND(AE68&lt;0,AF68&lt;0,AG68&lt;0),0,MAX(AE68:AG68))</f>
        <v>0</v>
      </c>
      <c r="AI68" s="157"/>
    </row>
    <row r="69" spans="1:35" s="133" customFormat="1" ht="13.9" customHeight="1">
      <c r="A69" s="173"/>
      <c r="B69" s="173" t="str">
        <f>_xlfn.IFNA(VLOOKUP($D69,'protokół WAGI'!$C$1:$I$451,7,0),"")</f>
        <v/>
      </c>
      <c r="C69" s="174" t="s">
        <v>36</v>
      </c>
      <c r="D69" s="175"/>
      <c r="E69" s="174" t="str">
        <f>_xlfn.IFNA(VLOOKUP($D69,'protokół WAGI'!$C$1:$I$451,3,0),"")</f>
        <v/>
      </c>
      <c r="F69" s="175" t="str">
        <f>_xlfn.IFNA(VLOOKUP($D69,'protokół WAGI'!$C$1:$I$451,2,0),"")</f>
        <v/>
      </c>
      <c r="G69" s="176" t="str">
        <f>_xlfn.IFNA(VLOOKUP($D69,'protokół WAGI'!$C$1:$I$451,4,0),"")</f>
        <v/>
      </c>
      <c r="H69" s="185"/>
      <c r="I69" s="186"/>
      <c r="J69" s="185"/>
      <c r="K69" s="186"/>
      <c r="L69" s="185"/>
      <c r="M69" s="187"/>
      <c r="N69" s="188"/>
      <c r="O69" s="187"/>
      <c r="P69" s="188"/>
      <c r="Q69" s="187"/>
      <c r="R69" s="188"/>
      <c r="S69" s="187"/>
      <c r="T69" s="181" t="str">
        <f t="shared" si="223"/>
        <v/>
      </c>
      <c r="U69" s="189" t="str">
        <f t="shared" si="224"/>
        <v xml:space="preserve"> </v>
      </c>
      <c r="V69" s="171"/>
      <c r="W69" s="190"/>
      <c r="X69" s="146" t="b">
        <f t="shared" ref="X69" si="238">IF(C69="M",IF(G69&lt;201.159,10^(0.700767819*((LOG10(G69/201.159))^2))),Z69)</f>
        <v>0</v>
      </c>
      <c r="Y69" s="141">
        <f t="shared" ref="Y69" si="239">IF(G69&lt;201.159,10^(0.700767819*((LOG10(G69/201.159)^2))),1)</f>
        <v>1</v>
      </c>
      <c r="Z69" s="141">
        <f t="shared" ref="Z69" si="240">IF(G69&lt;163.918,10^(0.674107991*((LOG10(G69/163.918)^2))),1)</f>
        <v>1</v>
      </c>
      <c r="AA69" s="147">
        <f t="shared" si="138"/>
        <v>0</v>
      </c>
      <c r="AB69" s="147">
        <f t="shared" si="139"/>
        <v>0</v>
      </c>
      <c r="AC69" s="147">
        <f t="shared" si="140"/>
        <v>0</v>
      </c>
      <c r="AD69" s="148">
        <f t="shared" si="141"/>
        <v>0</v>
      </c>
      <c r="AE69" s="147">
        <f t="shared" si="142"/>
        <v>0</v>
      </c>
      <c r="AF69" s="147">
        <f t="shared" si="143"/>
        <v>0</v>
      </c>
      <c r="AG69" s="147">
        <f t="shared" si="144"/>
        <v>0</v>
      </c>
      <c r="AH69" s="149">
        <f t="shared" si="145"/>
        <v>0</v>
      </c>
      <c r="AI69" s="157"/>
    </row>
    <row r="70" spans="1:35" s="133" customFormat="1" ht="14.65" customHeight="1">
      <c r="A70" s="173"/>
      <c r="B70" s="173" t="str">
        <f>_xlfn.IFNA(VLOOKUP($D70,'protokół WAGI'!$C$1:$I$451,7,0),"")</f>
        <v/>
      </c>
      <c r="C70" s="174" t="s">
        <v>36</v>
      </c>
      <c r="D70" s="175"/>
      <c r="E70" s="174" t="str">
        <f>_xlfn.IFNA(VLOOKUP($D70,'protokół WAGI'!$C$1:$I$451,3,0),"")</f>
        <v/>
      </c>
      <c r="F70" s="175" t="str">
        <f>_xlfn.IFNA(VLOOKUP($D70,'protokół WAGI'!$C$1:$I$451,2,0),"")</f>
        <v/>
      </c>
      <c r="G70" s="176" t="str">
        <f>_xlfn.IFNA(VLOOKUP($D70,'protokół WAGI'!$C$1:$I$451,4,0),"")</f>
        <v/>
      </c>
      <c r="H70" s="185"/>
      <c r="I70" s="186"/>
      <c r="J70" s="185"/>
      <c r="K70" s="186"/>
      <c r="L70" s="185"/>
      <c r="M70" s="187"/>
      <c r="N70" s="188"/>
      <c r="O70" s="187"/>
      <c r="P70" s="188"/>
      <c r="Q70" s="187"/>
      <c r="R70" s="188"/>
      <c r="S70" s="187"/>
      <c r="T70" s="181" t="str">
        <f t="shared" ref="T70" si="241">IF(G70="","",(AD70+AH70))</f>
        <v/>
      </c>
      <c r="U70" s="189" t="str">
        <f t="shared" ref="U70" si="242">IFERROR(IF(G70=""," ",ROUND(X70*T70,2)),"")</f>
        <v xml:space="preserve"> </v>
      </c>
      <c r="V70" s="171"/>
      <c r="X70" s="146" t="b">
        <f t="shared" ref="X70" si="243">IF(C70="M",IF(G70&lt;201.159,10^(0.700767819*((LOG10(G70/201.159))^2))),Z70)</f>
        <v>0</v>
      </c>
      <c r="Y70" s="141">
        <f t="shared" ref="Y70" si="244">IF(G70&lt;201.159,10^(0.700767819*((LOG10(G70/201.159)^2))),1)</f>
        <v>1</v>
      </c>
      <c r="Z70" s="141">
        <f t="shared" ref="Z70" si="245">IF(G70&lt;163.918,10^(0.674107991*((LOG10(G70/163.918)^2))),1)</f>
        <v>1</v>
      </c>
      <c r="AA70" s="147">
        <f t="shared" ref="AA70" si="246">IF(I70="z",H70,IF(I70="x",H70*(-1),0))</f>
        <v>0</v>
      </c>
      <c r="AB70" s="147">
        <f t="shared" ref="AB70" si="247">IF(K70="z",J70,IF(K70="x",J70*(-1),0))</f>
        <v>0</v>
      </c>
      <c r="AC70" s="147">
        <f t="shared" ref="AC70" si="248">IF(M70="z",L70,IF(M70="x",L70*(-1),0))</f>
        <v>0</v>
      </c>
      <c r="AD70" s="148">
        <f t="shared" ref="AD70" si="249">IF(AND(AA70&lt;0,AB70&lt;0,AC70&lt;0),0,MAX(AA70:AC70))</f>
        <v>0</v>
      </c>
      <c r="AE70" s="147">
        <f t="shared" ref="AE70" si="250">IF(O70="z",N70,IF(O70="x",N70*(-1),0))</f>
        <v>0</v>
      </c>
      <c r="AF70" s="147">
        <f t="shared" ref="AF70" si="251">IF(Q70="z",P70,IF(Q70="x",P70*(-1),0))</f>
        <v>0</v>
      </c>
      <c r="AG70" s="147">
        <f t="shared" ref="AG70" si="252">IF(S70="z",R70,IF(S70="x",R70*(-1),0))</f>
        <v>0</v>
      </c>
      <c r="AH70" s="149">
        <f t="shared" ref="AH70" si="253">IF(AND(AE70&lt;0,AF70&lt;0,AG70&lt;0),0,MAX(AE70:AG70))</f>
        <v>0</v>
      </c>
      <c r="AI70" s="157"/>
    </row>
    <row r="71" spans="1:35" s="133" customFormat="1" ht="14.65" customHeight="1">
      <c r="A71" s="173"/>
      <c r="B71" s="173" t="str">
        <f>_xlfn.IFNA(VLOOKUP($D71,'protokół WAGI'!$C$1:$I$451,7,0),"")</f>
        <v/>
      </c>
      <c r="C71" s="174" t="s">
        <v>36</v>
      </c>
      <c r="D71" s="175"/>
      <c r="E71" s="174" t="str">
        <f>_xlfn.IFNA(VLOOKUP($D71,'protokół WAGI'!$C$1:$I$451,3,0),"")</f>
        <v/>
      </c>
      <c r="F71" s="175" t="str">
        <f>_xlfn.IFNA(VLOOKUP($D71,'protokół WAGI'!$C$1:$I$451,2,0),"")</f>
        <v/>
      </c>
      <c r="G71" s="176" t="str">
        <f>_xlfn.IFNA(VLOOKUP($D71,'protokół WAGI'!$C$1:$I$451,4,0),"")</f>
        <v/>
      </c>
      <c r="H71" s="185"/>
      <c r="I71" s="186"/>
      <c r="J71" s="185"/>
      <c r="K71" s="186"/>
      <c r="L71" s="185"/>
      <c r="M71" s="187"/>
      <c r="N71" s="188"/>
      <c r="O71" s="187"/>
      <c r="P71" s="188"/>
      <c r="Q71" s="187"/>
      <c r="R71" s="188"/>
      <c r="S71" s="187"/>
      <c r="T71" s="181" t="str">
        <f t="shared" si="223"/>
        <v/>
      </c>
      <c r="U71" s="189" t="str">
        <f t="shared" si="224"/>
        <v xml:space="preserve"> </v>
      </c>
      <c r="V71" s="171"/>
      <c r="X71" s="146" t="b">
        <f t="shared" ref="X71" si="254">IF(C71="M",IF(G71&lt;201.159,10^(0.700767819*((LOG10(G71/201.159))^2))),Z71)</f>
        <v>0</v>
      </c>
      <c r="Y71" s="141">
        <f t="shared" ref="Y71" si="255">IF(G71&lt;201.159,10^(0.700767819*((LOG10(G71/201.159)^2))),1)</f>
        <v>1</v>
      </c>
      <c r="Z71" s="141">
        <f t="shared" ref="Z71" si="256">IF(G71&lt;163.918,10^(0.674107991*((LOG10(G71/163.918)^2))),1)</f>
        <v>1</v>
      </c>
      <c r="AA71" s="147">
        <f t="shared" ref="AA71:AA72" si="257">IF(I71="z",H71,IF(I71="x",H71*(-1),0))</f>
        <v>0</v>
      </c>
      <c r="AB71" s="147">
        <f t="shared" ref="AB71:AB72" si="258">IF(K71="z",J71,IF(K71="x",J71*(-1),0))</f>
        <v>0</v>
      </c>
      <c r="AC71" s="147">
        <f t="shared" ref="AC71:AC72" si="259">IF(M71="z",L71,IF(M71="x",L71*(-1),0))</f>
        <v>0</v>
      </c>
      <c r="AD71" s="148">
        <f t="shared" ref="AD71:AD72" si="260">IF(AND(AA71&lt;0,AB71&lt;0,AC71&lt;0),0,MAX(AA71:AC71))</f>
        <v>0</v>
      </c>
      <c r="AE71" s="147">
        <f t="shared" ref="AE71:AE72" si="261">IF(O71="z",N71,IF(O71="x",N71*(-1),0))</f>
        <v>0</v>
      </c>
      <c r="AF71" s="147">
        <f t="shared" ref="AF71:AF72" si="262">IF(Q71="z",P71,IF(Q71="x",P71*(-1),0))</f>
        <v>0</v>
      </c>
      <c r="AG71" s="147">
        <f t="shared" ref="AG71:AG72" si="263">IF(S71="z",R71,IF(S71="x",R71*(-1),0))</f>
        <v>0</v>
      </c>
      <c r="AH71" s="149">
        <f t="shared" ref="AH71:AH72" si="264">IF(AND(AE71&lt;0,AF71&lt;0,AG71&lt;0),0,MAX(AE71:AG71))</f>
        <v>0</v>
      </c>
      <c r="AI71" s="157"/>
    </row>
    <row r="72" spans="1:35" s="133" customFormat="1" ht="14.65" customHeight="1">
      <c r="A72" s="173"/>
      <c r="B72" s="173" t="str">
        <f>_xlfn.IFNA(VLOOKUP($D72,'protokół WAGI'!$C$1:$I$451,7,0),"")</f>
        <v/>
      </c>
      <c r="C72" s="174" t="s">
        <v>36</v>
      </c>
      <c r="D72" s="175"/>
      <c r="E72" s="174" t="str">
        <f>_xlfn.IFNA(VLOOKUP($D72,'protokół WAGI'!$C$1:$I$451,3,0),"")</f>
        <v/>
      </c>
      <c r="F72" s="175" t="str">
        <f>_xlfn.IFNA(VLOOKUP($D72,'protokół WAGI'!$C$1:$I$451,2,0),"")</f>
        <v/>
      </c>
      <c r="G72" s="176" t="str">
        <f>_xlfn.IFNA(VLOOKUP($D72,'protokół WAGI'!$C$1:$I$451,4,0),"")</f>
        <v/>
      </c>
      <c r="H72" s="185"/>
      <c r="I72" s="186"/>
      <c r="J72" s="185"/>
      <c r="K72" s="186"/>
      <c r="L72" s="185"/>
      <c r="M72" s="187"/>
      <c r="N72" s="188"/>
      <c r="O72" s="187"/>
      <c r="P72" s="188"/>
      <c r="Q72" s="187"/>
      <c r="R72" s="188"/>
      <c r="S72" s="187"/>
      <c r="T72" s="181" t="str">
        <f t="shared" si="223"/>
        <v/>
      </c>
      <c r="U72" s="189" t="str">
        <f t="shared" si="224"/>
        <v xml:space="preserve"> </v>
      </c>
      <c r="V72" s="171"/>
      <c r="X72" s="146" t="b">
        <f t="shared" ref="X72" si="265">IF(C72="M",IF(G72&lt;201.159,10^(0.700767819*((LOG10(G72/201.159))^2))),Z72)</f>
        <v>0</v>
      </c>
      <c r="Y72" s="141">
        <f t="shared" ref="Y72" si="266">IF(G72&lt;201.159,10^(0.700767819*((LOG10(G72/201.159)^2))),1)</f>
        <v>1</v>
      </c>
      <c r="Z72" s="141">
        <f t="shared" ref="Z72" si="267">IF(G72&lt;163.918,10^(0.674107991*((LOG10(G72/163.918)^2))),1)</f>
        <v>1</v>
      </c>
      <c r="AA72" s="147">
        <f t="shared" si="257"/>
        <v>0</v>
      </c>
      <c r="AB72" s="147">
        <f t="shared" si="258"/>
        <v>0</v>
      </c>
      <c r="AC72" s="147">
        <f t="shared" si="259"/>
        <v>0</v>
      </c>
      <c r="AD72" s="148">
        <f t="shared" si="260"/>
        <v>0</v>
      </c>
      <c r="AE72" s="147">
        <f t="shared" si="261"/>
        <v>0</v>
      </c>
      <c r="AF72" s="147">
        <f t="shared" si="262"/>
        <v>0</v>
      </c>
      <c r="AG72" s="147">
        <f t="shared" si="263"/>
        <v>0</v>
      </c>
      <c r="AH72" s="149">
        <f t="shared" si="264"/>
        <v>0</v>
      </c>
      <c r="AI72" s="157"/>
    </row>
    <row r="73" spans="1:35" s="133" customFormat="1" ht="13.9" customHeight="1">
      <c r="A73" s="173"/>
      <c r="B73" s="173" t="str">
        <f>_xlfn.IFNA(VLOOKUP($D73,'protokół WAGI'!$C$1:$I$451,7,0),"")</f>
        <v/>
      </c>
      <c r="C73" s="174" t="s">
        <v>36</v>
      </c>
      <c r="D73" s="175"/>
      <c r="E73" s="174" t="str">
        <f>_xlfn.IFNA(VLOOKUP($D73,'protokół WAGI'!$C$1:$I$451,3,0),"")</f>
        <v/>
      </c>
      <c r="F73" s="175" t="str">
        <f>_xlfn.IFNA(VLOOKUP($D73,'protokół WAGI'!$C$1:$I$451,2,0),"")</f>
        <v/>
      </c>
      <c r="G73" s="176" t="str">
        <f>_xlfn.IFNA(VLOOKUP($D73,'protokół WAGI'!$C$1:$I$451,4,0),"")</f>
        <v/>
      </c>
      <c r="H73" s="185"/>
      <c r="I73" s="186"/>
      <c r="J73" s="185"/>
      <c r="K73" s="186"/>
      <c r="L73" s="185"/>
      <c r="M73" s="187"/>
      <c r="N73" s="188"/>
      <c r="O73" s="187"/>
      <c r="P73" s="188"/>
      <c r="Q73" s="187"/>
      <c r="R73" s="188"/>
      <c r="S73" s="187"/>
      <c r="T73" s="181" t="str">
        <f t="shared" ref="T73:T74" si="268">IF(G73="","",(AD73+AH73))</f>
        <v/>
      </c>
      <c r="U73" s="189" t="str">
        <f t="shared" ref="U73:U74" si="269">IFERROR(IF(G73=""," ",ROUND(X73*T73,2)),"")</f>
        <v xml:space="preserve"> </v>
      </c>
      <c r="V73" s="171"/>
      <c r="X73" s="146" t="b">
        <f t="shared" ref="X73:X74" si="270">IF(C73="M",IF(G73&lt;201.159,10^(0.700767819*((LOG10(G73/201.159))^2))),Z73)</f>
        <v>0</v>
      </c>
      <c r="Y73" s="141">
        <f t="shared" ref="Y73:Y74" si="271">IF(G73&lt;201.159,10^(0.700767819*((LOG10(G73/201.159)^2))),1)</f>
        <v>1</v>
      </c>
      <c r="Z73" s="141">
        <f t="shared" ref="Z73:Z74" si="272">IF(G73&lt;163.918,10^(0.674107991*((LOG10(G73/163.918)^2))),1)</f>
        <v>1</v>
      </c>
      <c r="AA73" s="147">
        <f t="shared" ref="AA73:AA74" si="273">IF(I73="z",H73,IF(I73="x",H73*(-1),0))</f>
        <v>0</v>
      </c>
      <c r="AB73" s="147">
        <f t="shared" ref="AB73:AB74" si="274">IF(K73="z",J73,IF(K73="x",J73*(-1),0))</f>
        <v>0</v>
      </c>
      <c r="AC73" s="147">
        <f t="shared" ref="AC73:AC74" si="275">IF(M73="z",L73,IF(M73="x",L73*(-1),0))</f>
        <v>0</v>
      </c>
      <c r="AD73" s="148">
        <f t="shared" ref="AD73:AD74" si="276">IF(AND(AA73&lt;0,AB73&lt;0,AC73&lt;0),0,MAX(AA73:AC73))</f>
        <v>0</v>
      </c>
      <c r="AE73" s="147">
        <f t="shared" ref="AE73:AE74" si="277">IF(O73="z",N73,IF(O73="x",N73*(-1),0))</f>
        <v>0</v>
      </c>
      <c r="AF73" s="147">
        <f t="shared" ref="AF73:AF74" si="278">IF(Q73="z",P73,IF(Q73="x",P73*(-1),0))</f>
        <v>0</v>
      </c>
      <c r="AG73" s="147">
        <f t="shared" ref="AG73:AG74" si="279">IF(S73="z",R73,IF(S73="x",R73*(-1),0))</f>
        <v>0</v>
      </c>
      <c r="AH73" s="149">
        <f t="shared" ref="AH73:AH74" si="280">IF(AND(AE73&lt;0,AF73&lt;0,AG73&lt;0),0,MAX(AE73:AG73))</f>
        <v>0</v>
      </c>
      <c r="AI73" s="157"/>
    </row>
    <row r="74" spans="1:35" s="133" customFormat="1" ht="13.9" customHeight="1">
      <c r="A74" s="173"/>
      <c r="B74" s="173" t="str">
        <f>_xlfn.IFNA(VLOOKUP($D74,'protokół WAGI'!$C$1:$I$451,7,0),"")</f>
        <v/>
      </c>
      <c r="C74" s="174" t="s">
        <v>36</v>
      </c>
      <c r="D74" s="175"/>
      <c r="E74" s="174" t="str">
        <f>_xlfn.IFNA(VLOOKUP($D74,'protokół WAGI'!$C$1:$I$451,3,0),"")</f>
        <v/>
      </c>
      <c r="F74" s="175" t="str">
        <f>_xlfn.IFNA(VLOOKUP($D74,'protokół WAGI'!$C$1:$I$451,2,0),"")</f>
        <v/>
      </c>
      <c r="G74" s="176" t="str">
        <f>_xlfn.IFNA(VLOOKUP($D74,'protokół WAGI'!$C$1:$I$451,4,0),"")</f>
        <v/>
      </c>
      <c r="H74" s="185"/>
      <c r="I74" s="186"/>
      <c r="J74" s="185"/>
      <c r="K74" s="186"/>
      <c r="L74" s="185"/>
      <c r="M74" s="187"/>
      <c r="N74" s="188"/>
      <c r="O74" s="187"/>
      <c r="P74" s="188"/>
      <c r="Q74" s="187"/>
      <c r="R74" s="188"/>
      <c r="S74" s="187"/>
      <c r="T74" s="181" t="str">
        <f t="shared" si="268"/>
        <v/>
      </c>
      <c r="U74" s="189" t="str">
        <f t="shared" si="269"/>
        <v xml:space="preserve"> </v>
      </c>
      <c r="V74" s="171"/>
      <c r="X74" s="146" t="b">
        <f t="shared" si="270"/>
        <v>0</v>
      </c>
      <c r="Y74" s="141">
        <f t="shared" si="271"/>
        <v>1</v>
      </c>
      <c r="Z74" s="141">
        <f t="shared" si="272"/>
        <v>1</v>
      </c>
      <c r="AA74" s="147">
        <f t="shared" si="273"/>
        <v>0</v>
      </c>
      <c r="AB74" s="147">
        <f t="shared" si="274"/>
        <v>0</v>
      </c>
      <c r="AC74" s="147">
        <f t="shared" si="275"/>
        <v>0</v>
      </c>
      <c r="AD74" s="148">
        <f t="shared" si="276"/>
        <v>0</v>
      </c>
      <c r="AE74" s="147">
        <f t="shared" si="277"/>
        <v>0</v>
      </c>
      <c r="AF74" s="147">
        <f t="shared" si="278"/>
        <v>0</v>
      </c>
      <c r="AG74" s="147">
        <f t="shared" si="279"/>
        <v>0</v>
      </c>
      <c r="AH74" s="149">
        <f t="shared" si="280"/>
        <v>0</v>
      </c>
      <c r="AI74" s="157"/>
    </row>
    <row r="75" spans="1:35" s="133" customFormat="1" ht="13.9" customHeight="1">
      <c r="A75" s="173"/>
      <c r="B75" s="173" t="str">
        <f>_xlfn.IFNA(VLOOKUP($D75,'protokół WAGI'!$C$1:$I$451,7,0),"")</f>
        <v/>
      </c>
      <c r="C75" s="174" t="s">
        <v>36</v>
      </c>
      <c r="D75" s="175"/>
      <c r="E75" s="174" t="str">
        <f>_xlfn.IFNA(VLOOKUP($D75,'protokół WAGI'!$C$1:$I$451,3,0),"")</f>
        <v/>
      </c>
      <c r="F75" s="175" t="str">
        <f>_xlfn.IFNA(VLOOKUP($D75,'protokół WAGI'!$C$1:$I$451,2,0),"")</f>
        <v/>
      </c>
      <c r="G75" s="176" t="str">
        <f>_xlfn.IFNA(VLOOKUP($D75,'protokół WAGI'!$C$1:$I$451,4,0),"")</f>
        <v/>
      </c>
      <c r="H75" s="185"/>
      <c r="I75" s="186"/>
      <c r="J75" s="185"/>
      <c r="K75" s="186"/>
      <c r="L75" s="185"/>
      <c r="M75" s="187"/>
      <c r="N75" s="188"/>
      <c r="O75" s="187"/>
      <c r="P75" s="188"/>
      <c r="Q75" s="187"/>
      <c r="R75" s="188"/>
      <c r="S75" s="187"/>
      <c r="T75" s="181" t="str">
        <f t="shared" ref="T75" si="281">IF(G75="","",(AD75+AH75))</f>
        <v/>
      </c>
      <c r="U75" s="189" t="str">
        <f t="shared" ref="U75" si="282">IFERROR(IF(G75=""," ",ROUND(X75*T75,2)),"")</f>
        <v xml:space="preserve"> </v>
      </c>
      <c r="V75" s="171"/>
      <c r="X75" s="146" t="b">
        <f t="shared" ref="X75" si="283">IF(C75="M",IF(G75&lt;201.159,10^(0.700767819*((LOG10(G75/201.159))^2))),Z75)</f>
        <v>0</v>
      </c>
      <c r="Y75" s="141">
        <f t="shared" ref="Y75" si="284">IF(G75&lt;201.159,10^(0.700767819*((LOG10(G75/201.159)^2))),1)</f>
        <v>1</v>
      </c>
      <c r="Z75" s="141">
        <f t="shared" ref="Z75" si="285">IF(G75&lt;163.918,10^(0.674107991*((LOG10(G75/163.918)^2))),1)</f>
        <v>1</v>
      </c>
      <c r="AA75" s="147">
        <f t="shared" ref="AA75" si="286">IF(I75="z",H75,IF(I75="x",H75*(-1),0))</f>
        <v>0</v>
      </c>
      <c r="AB75" s="147">
        <f t="shared" ref="AB75" si="287">IF(K75="z",J75,IF(K75="x",J75*(-1),0))</f>
        <v>0</v>
      </c>
      <c r="AC75" s="147">
        <f t="shared" ref="AC75" si="288">IF(M75="z",L75,IF(M75="x",L75*(-1),0))</f>
        <v>0</v>
      </c>
      <c r="AD75" s="148">
        <f t="shared" ref="AD75" si="289">IF(AND(AA75&lt;0,AB75&lt;0,AC75&lt;0),0,MAX(AA75:AC75))</f>
        <v>0</v>
      </c>
      <c r="AE75" s="147">
        <f t="shared" ref="AE75" si="290">IF(O75="z",N75,IF(O75="x",N75*(-1),0))</f>
        <v>0</v>
      </c>
      <c r="AF75" s="147">
        <f t="shared" ref="AF75" si="291">IF(Q75="z",P75,IF(Q75="x",P75*(-1),0))</f>
        <v>0</v>
      </c>
      <c r="AG75" s="147">
        <f t="shared" ref="AG75" si="292">IF(S75="z",R75,IF(S75="x",R75*(-1),0))</f>
        <v>0</v>
      </c>
      <c r="AH75" s="149">
        <f t="shared" ref="AH75" si="293">IF(AND(AE75&lt;0,AF75&lt;0,AG75&lt;0),0,MAX(AE75:AG75))</f>
        <v>0</v>
      </c>
      <c r="AI75" s="157"/>
    </row>
    <row r="76" spans="1:35" s="133" customFormat="1" ht="13.9" customHeight="1">
      <c r="A76" s="173"/>
      <c r="B76" s="173" t="str">
        <f>_xlfn.IFNA(VLOOKUP($D76,'protokół WAGI'!$C$1:$I$451,7,0),"")</f>
        <v/>
      </c>
      <c r="C76" s="174" t="s">
        <v>36</v>
      </c>
      <c r="D76" s="175"/>
      <c r="E76" s="174" t="str">
        <f>_xlfn.IFNA(VLOOKUP($D76,'protokół WAGI'!$C$1:$I$451,3,0),"")</f>
        <v/>
      </c>
      <c r="F76" s="175" t="str">
        <f>_xlfn.IFNA(VLOOKUP($D76,'protokół WAGI'!$C$1:$I$451,2,0),"")</f>
        <v/>
      </c>
      <c r="G76" s="176" t="str">
        <f>_xlfn.IFNA(VLOOKUP($D76,'protokół WAGI'!$C$1:$I$451,4,0),"")</f>
        <v/>
      </c>
      <c r="H76" s="185"/>
      <c r="I76" s="186"/>
      <c r="J76" s="185"/>
      <c r="K76" s="186"/>
      <c r="L76" s="185"/>
      <c r="M76" s="187"/>
      <c r="N76" s="188"/>
      <c r="O76" s="187"/>
      <c r="P76" s="188"/>
      <c r="Q76" s="187"/>
      <c r="R76" s="188"/>
      <c r="S76" s="187"/>
      <c r="T76" s="181" t="str">
        <f t="shared" ref="T76" si="294">IF(G76="","",(AD76+AH76))</f>
        <v/>
      </c>
      <c r="U76" s="189" t="str">
        <f t="shared" ref="U76" si="295">IFERROR(IF(G76=""," ",ROUND(X76*T76,2)),"")</f>
        <v xml:space="preserve"> </v>
      </c>
      <c r="V76" s="171"/>
      <c r="X76" s="146" t="b">
        <f t="shared" ref="X76" si="296">IF(C76="M",IF(G76&lt;201.159,10^(0.700767819*((LOG10(G76/201.159))^2))),Z76)</f>
        <v>0</v>
      </c>
      <c r="Y76" s="141">
        <f t="shared" ref="Y76" si="297">IF(G76&lt;201.159,10^(0.700767819*((LOG10(G76/201.159)^2))),1)</f>
        <v>1</v>
      </c>
      <c r="Z76" s="141">
        <f t="shared" ref="Z76" si="298">IF(G76&lt;163.918,10^(0.674107991*((LOG10(G76/163.918)^2))),1)</f>
        <v>1</v>
      </c>
      <c r="AA76" s="147">
        <f t="shared" ref="AA76" si="299">IF(I76="z",H76,IF(I76="x",H76*(-1),0))</f>
        <v>0</v>
      </c>
      <c r="AB76" s="147">
        <f t="shared" ref="AB76" si="300">IF(K76="z",J76,IF(K76="x",J76*(-1),0))</f>
        <v>0</v>
      </c>
      <c r="AC76" s="147">
        <f t="shared" ref="AC76" si="301">IF(M76="z",L76,IF(M76="x",L76*(-1),0))</f>
        <v>0</v>
      </c>
      <c r="AD76" s="148">
        <f t="shared" ref="AD76" si="302">IF(AND(AA76&lt;0,AB76&lt;0,AC76&lt;0),0,MAX(AA76:AC76))</f>
        <v>0</v>
      </c>
      <c r="AE76" s="147">
        <f t="shared" ref="AE76" si="303">IF(O76="z",N76,IF(O76="x",N76*(-1),0))</f>
        <v>0</v>
      </c>
      <c r="AF76" s="147">
        <f t="shared" ref="AF76" si="304">IF(Q76="z",P76,IF(Q76="x",P76*(-1),0))</f>
        <v>0</v>
      </c>
      <c r="AG76" s="147">
        <f t="shared" ref="AG76" si="305">IF(S76="z",R76,IF(S76="x",R76*(-1),0))</f>
        <v>0</v>
      </c>
      <c r="AH76" s="149">
        <f t="shared" ref="AH76" si="306">IF(AND(AE76&lt;0,AF76&lt;0,AG76&lt;0),0,MAX(AE76:AG76))</f>
        <v>0</v>
      </c>
      <c r="AI76" s="157"/>
    </row>
    <row r="77" spans="1:35" s="164" customFormat="1" ht="12" customHeight="1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61"/>
      <c r="L77" s="162"/>
      <c r="M77" s="162"/>
      <c r="N77" s="162"/>
      <c r="O77" s="161"/>
      <c r="P77" s="161"/>
      <c r="Q77" s="161"/>
      <c r="R77" s="161"/>
      <c r="S77" s="161"/>
      <c r="T77" s="161"/>
      <c r="U77" s="163"/>
      <c r="V77" s="163"/>
      <c r="X77" s="146"/>
      <c r="Y77" s="141"/>
      <c r="Z77" s="141"/>
      <c r="AA77" s="147"/>
      <c r="AB77" s="147"/>
      <c r="AC77" s="147"/>
      <c r="AD77" s="148"/>
      <c r="AE77" s="147"/>
      <c r="AF77" s="147"/>
      <c r="AG77" s="147"/>
      <c r="AH77" s="149"/>
      <c r="AI77" s="135"/>
    </row>
    <row r="78" spans="1:35" ht="12" customHeight="1">
      <c r="A78" s="159"/>
      <c r="B78" s="159"/>
      <c r="C78" s="159"/>
      <c r="D78" s="192"/>
      <c r="E78" s="192"/>
      <c r="F78" s="192"/>
      <c r="G78" s="193"/>
      <c r="H78" s="194"/>
      <c r="I78" s="192"/>
      <c r="J78" s="192"/>
      <c r="K78" s="192"/>
      <c r="L78" s="192"/>
      <c r="M78" s="192"/>
      <c r="N78" s="192"/>
      <c r="O78" s="192"/>
      <c r="P78" s="195"/>
      <c r="Q78" s="195"/>
      <c r="R78" s="195"/>
      <c r="S78" s="195"/>
      <c r="T78" s="195"/>
      <c r="U78" s="196"/>
      <c r="V78" s="197"/>
      <c r="W78" s="198"/>
      <c r="X78" s="155"/>
      <c r="Y78" s="156"/>
      <c r="Z78" s="156"/>
      <c r="AA78" s="156"/>
      <c r="AB78" s="156"/>
      <c r="AC78" s="156"/>
      <c r="AD78" s="143"/>
      <c r="AE78" s="142"/>
      <c r="AF78" s="142"/>
      <c r="AG78" s="142"/>
      <c r="AH78" s="143"/>
    </row>
    <row r="79" spans="1:35">
      <c r="A79" s="199"/>
      <c r="B79" s="199"/>
      <c r="C79" s="199"/>
      <c r="D79" s="195"/>
      <c r="E79" s="195"/>
      <c r="F79" s="195"/>
      <c r="G79" s="200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201"/>
      <c r="V79" s="201"/>
    </row>
    <row r="82" spans="22:22" ht="14.25" customHeight="1">
      <c r="V82" s="205"/>
    </row>
  </sheetData>
  <mergeCells count="39">
    <mergeCell ref="A38:A39"/>
    <mergeCell ref="H38:M38"/>
    <mergeCell ref="N38:S38"/>
    <mergeCell ref="A7:A8"/>
    <mergeCell ref="C7:C8"/>
    <mergeCell ref="D7:D8"/>
    <mergeCell ref="A3:U3"/>
    <mergeCell ref="A1:U1"/>
    <mergeCell ref="A2:U2"/>
    <mergeCell ref="T7:T8"/>
    <mergeCell ref="U7:U8"/>
    <mergeCell ref="H8:I8"/>
    <mergeCell ref="J8:K8"/>
    <mergeCell ref="L8:M8"/>
    <mergeCell ref="N8:O8"/>
    <mergeCell ref="P8:Q8"/>
    <mergeCell ref="R8:S8"/>
    <mergeCell ref="B7:B8"/>
    <mergeCell ref="F7:F8"/>
    <mergeCell ref="B38:B39"/>
    <mergeCell ref="C38:C39"/>
    <mergeCell ref="D38:D39"/>
    <mergeCell ref="E38:E39"/>
    <mergeCell ref="G38:G39"/>
    <mergeCell ref="V7:V8"/>
    <mergeCell ref="V38:V39"/>
    <mergeCell ref="T38:T39"/>
    <mergeCell ref="U38:U39"/>
    <mergeCell ref="F38:F39"/>
    <mergeCell ref="H39:I39"/>
    <mergeCell ref="J39:K39"/>
    <mergeCell ref="L39:M39"/>
    <mergeCell ref="N39:O39"/>
    <mergeCell ref="P39:Q39"/>
    <mergeCell ref="R39:S39"/>
    <mergeCell ref="H7:M7"/>
    <mergeCell ref="N7:S7"/>
    <mergeCell ref="E7:E8"/>
    <mergeCell ref="G7:G8"/>
  </mergeCells>
  <phoneticPr fontId="17" type="noConversion"/>
  <conditionalFormatting sqref="H1:H1048576">
    <cfRule type="expression" dxfId="54" priority="6" stopIfTrue="1">
      <formula>IF($AA1&lt;0,AA1,0)</formula>
    </cfRule>
    <cfRule type="cellIs" dxfId="53" priority="7" stopIfTrue="1" operator="equal">
      <formula>IF(SIGN($AA1)=1,$AD1,0)</formula>
    </cfRule>
    <cfRule type="expression" dxfId="52" priority="8" stopIfTrue="1">
      <formula>IF($AA1&gt;0,$AA1,0)</formula>
    </cfRule>
  </conditionalFormatting>
  <conditionalFormatting sqref="I9:I17 K9:K17 O9:O17 Q9:Q17 S9:S17">
    <cfRule type="cellIs" dxfId="51" priority="2" stopIfTrue="1" operator="lessThan">
      <formula>0</formula>
    </cfRule>
  </conditionalFormatting>
  <conditionalFormatting sqref="I18:I24 K18:K24 O18:O24 Q18:Q24 S18:S24">
    <cfRule type="cellIs" dxfId="50" priority="22" stopIfTrue="1" operator="lessThan">
      <formula>0</formula>
    </cfRule>
  </conditionalFormatting>
  <conditionalFormatting sqref="I25:I30 K25:K30 O25:O30 Q25:Q30 S25:S30">
    <cfRule type="cellIs" dxfId="49" priority="42" stopIfTrue="1" operator="lessThan">
      <formula>0</formula>
    </cfRule>
  </conditionalFormatting>
  <conditionalFormatting sqref="I31:I34 K31:K34 O31:O34 Q31:Q34 S31:S34">
    <cfRule type="cellIs" dxfId="48" priority="128" stopIfTrue="1" operator="lessThan">
      <formula>0</formula>
    </cfRule>
  </conditionalFormatting>
  <conditionalFormatting sqref="I40:I51 K40:K51 O40:O51">
    <cfRule type="cellIs" dxfId="47" priority="475" stopIfTrue="1" operator="lessThan">
      <formula>0</formula>
    </cfRule>
  </conditionalFormatting>
  <conditionalFormatting sqref="I52:I56 K52:K56 O52:O56">
    <cfRule type="cellIs" dxfId="46" priority="457" stopIfTrue="1" operator="lessThan">
      <formula>0</formula>
    </cfRule>
  </conditionalFormatting>
  <conditionalFormatting sqref="I57:I60 K57:K60 O57:O60 Q57:Q60 S57:S60">
    <cfRule type="cellIs" dxfId="45" priority="490" stopIfTrue="1" operator="lessThan">
      <formula>0</formula>
    </cfRule>
  </conditionalFormatting>
  <conditionalFormatting sqref="I61:I66 K61:K66 O61:O66">
    <cfRule type="cellIs" dxfId="44" priority="1781" stopIfTrue="1" operator="lessThan">
      <formula>0</formula>
    </cfRule>
  </conditionalFormatting>
  <conditionalFormatting sqref="I67:I69 K67:K69 O67:O69">
    <cfRule type="cellIs" dxfId="43" priority="717" stopIfTrue="1" operator="lessThan">
      <formula>0</formula>
    </cfRule>
  </conditionalFormatting>
  <conditionalFormatting sqref="I70:I76 K70:K76 O70:O76 Q70:Q76 S70:S76">
    <cfRule type="cellIs" dxfId="42" priority="2306" stopIfTrue="1" operator="lessThan">
      <formula>0</formula>
    </cfRule>
  </conditionalFormatting>
  <conditionalFormatting sqref="J1:J1048576">
    <cfRule type="cellIs" dxfId="41" priority="9" stopIfTrue="1" operator="equal">
      <formula>IF(SIGN($AB1)=1,$AD1,0)</formula>
    </cfRule>
    <cfRule type="expression" dxfId="40" priority="10" stopIfTrue="1">
      <formula>IF($AB1&lt;0,$AB1,0)</formula>
    </cfRule>
    <cfRule type="expression" dxfId="39" priority="11" stopIfTrue="1">
      <formula>IF($AB1&gt;0,$AB1,0)</formula>
    </cfRule>
  </conditionalFormatting>
  <conditionalFormatting sqref="L1:L1048576">
    <cfRule type="expression" dxfId="38" priority="12" stopIfTrue="1">
      <formula>IF($AC1&lt;0,$AC1,0)</formula>
    </cfRule>
    <cfRule type="cellIs" dxfId="37" priority="13" stopIfTrue="1" operator="equal">
      <formula>IF(SIGN($AC1)=1,$AD1,0)</formula>
    </cfRule>
    <cfRule type="expression" dxfId="36" priority="14" stopIfTrue="1">
      <formula>IF($AC1&gt;0,$AC1,0)</formula>
    </cfRule>
  </conditionalFormatting>
  <conditionalFormatting sqref="N1:N1048576">
    <cfRule type="cellIs" dxfId="35" priority="3" stopIfTrue="1" operator="equal">
      <formula>IF(SIGN($AE1)=1,$AH1,0)</formula>
    </cfRule>
    <cfRule type="expression" dxfId="34" priority="4" stopIfTrue="1">
      <formula>IF($AE1&lt;0,$AE1,0)</formula>
    </cfRule>
    <cfRule type="expression" dxfId="33" priority="5" stopIfTrue="1">
      <formula>IF($AE1&gt;0,$AE1,0)</formula>
    </cfRule>
  </conditionalFormatting>
  <conditionalFormatting sqref="P1:P1048576">
    <cfRule type="cellIs" dxfId="32" priority="15" stopIfTrue="1" operator="equal">
      <formula>IF(SIGN($AF1)=1,$AH1,0)</formula>
    </cfRule>
    <cfRule type="expression" dxfId="31" priority="16" stopIfTrue="1">
      <formula>IF($AF1&lt;0,$AF1,0)</formula>
    </cfRule>
    <cfRule type="expression" dxfId="30" priority="17" stopIfTrue="1">
      <formula>IF($AF1&gt;0,$AF1,0)</formula>
    </cfRule>
  </conditionalFormatting>
  <conditionalFormatting sqref="Q40:Q51">
    <cfRule type="cellIs" dxfId="29" priority="476" stopIfTrue="1" operator="lessThan">
      <formula>0</formula>
    </cfRule>
  </conditionalFormatting>
  <conditionalFormatting sqref="Q52:Q56">
    <cfRule type="cellIs" dxfId="28" priority="467" stopIfTrue="1" operator="lessThan">
      <formula>0</formula>
    </cfRule>
  </conditionalFormatting>
  <conditionalFormatting sqref="Q61:Q66">
    <cfRule type="cellIs" dxfId="27" priority="1794" stopIfTrue="1" operator="lessThan">
      <formula>0</formula>
    </cfRule>
  </conditionalFormatting>
  <conditionalFormatting sqref="Q67:Q69">
    <cfRule type="cellIs" dxfId="26" priority="727" stopIfTrue="1" operator="lessThan">
      <formula>0</formula>
    </cfRule>
  </conditionalFormatting>
  <conditionalFormatting sqref="R1:R1048576">
    <cfRule type="cellIs" dxfId="25" priority="18" stopIfTrue="1" operator="equal">
      <formula>IF(SIGN($AG1)=1,$AH1,0)</formula>
    </cfRule>
    <cfRule type="expression" dxfId="24" priority="19" stopIfTrue="1">
      <formula>IF($AG1&lt;0,$AG1,0)</formula>
    </cfRule>
    <cfRule type="expression" dxfId="23" priority="20" stopIfTrue="1">
      <formula>IF($AG1&gt;0,$AG1,0)</formula>
    </cfRule>
  </conditionalFormatting>
  <conditionalFormatting sqref="S40:S51">
    <cfRule type="cellIs" dxfId="22" priority="477" stopIfTrue="1" operator="lessThan">
      <formula>0</formula>
    </cfRule>
  </conditionalFormatting>
  <conditionalFormatting sqref="S52:S56">
    <cfRule type="cellIs" dxfId="21" priority="474" stopIfTrue="1" operator="lessThan">
      <formula>0</formula>
    </cfRule>
  </conditionalFormatting>
  <conditionalFormatting sqref="S61:S66">
    <cfRule type="cellIs" dxfId="20" priority="1936" stopIfTrue="1" operator="lessThan">
      <formula>0</formula>
    </cfRule>
  </conditionalFormatting>
  <conditionalFormatting sqref="S67:S69">
    <cfRule type="cellIs" dxfId="19" priority="734" stopIfTrue="1" operator="lessThan">
      <formula>0</formula>
    </cfRule>
  </conditionalFormatting>
  <dataValidations count="2">
    <dataValidation allowBlank="1" sqref="D73:D76 D46:D47 D40:D45 D52:D56 D57:D60 D48:D51 D61:D66 D70:D72 D67:D69" xr:uid="{00000000-0002-0000-0300-000000000000}"/>
    <dataValidation type="list" allowBlank="1" showInputMessage="1" showErrorMessage="1" sqref="O5 O36 C33:C34 C9:C12 C73:C76 C13:C17 C23:C24 C25:C28 C29:C30 C31:C32 C18:C22 C46:C47 C40:C45 C52:C56 C57:C60 C48:C51 C61:C66 C70:C72 C67:C69" xr:uid="{00000000-0002-0000-0300-000001000000}">
      <formula1>#REF!</formula1>
    </dataValidation>
  </dataValidations>
  <pageMargins left="0.39370078740157483" right="0.39370078740157483" top="0.35433070866141736" bottom="0.35433070866141736" header="0" footer="0"/>
  <pageSetup paperSize="9" scale="51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tabColor rgb="FFFFC000"/>
    <pageSetUpPr fitToPage="1"/>
  </sheetPr>
  <dimension ref="A1:T33"/>
  <sheetViews>
    <sheetView view="pageBreakPreview" zoomScaleNormal="100" zoomScaleSheetLayoutView="100" workbookViewId="0">
      <selection activeCell="A4" sqref="A4"/>
    </sheetView>
  </sheetViews>
  <sheetFormatPr defaultColWidth="9.28515625" defaultRowHeight="12.75"/>
  <cols>
    <col min="1" max="1" width="5.140625" style="83" bestFit="1" customWidth="1"/>
    <col min="2" max="2" width="26.140625" style="82" customWidth="1"/>
    <col min="3" max="3" width="6.7109375" style="83" customWidth="1"/>
    <col min="4" max="4" width="42.7109375" style="82" customWidth="1"/>
    <col min="5" max="7" width="7.7109375" style="83" customWidth="1"/>
    <col min="8" max="8" width="7.7109375" style="110" customWidth="1"/>
    <col min="9" max="9" width="8.7109375" style="81" customWidth="1"/>
    <col min="10" max="10" width="9.42578125" style="98" customWidth="1"/>
    <col min="11" max="16384" width="9.28515625" style="81"/>
  </cols>
  <sheetData>
    <row r="1" spans="1:20" ht="22.9" customHeight="1">
      <c r="A1" s="211" t="str">
        <f>'protokół WAGI'!A1:J1</f>
        <v>Nazwę zawodów oraz miejsce rozegrania i datę wprowadzamy w protokole wagi</v>
      </c>
      <c r="B1" s="211"/>
      <c r="C1" s="211"/>
      <c r="D1" s="211"/>
      <c r="E1" s="211"/>
      <c r="F1" s="211"/>
      <c r="G1" s="211"/>
      <c r="H1" s="211"/>
      <c r="I1" s="211"/>
      <c r="J1" s="92"/>
      <c r="K1" s="93"/>
      <c r="L1" s="93"/>
      <c r="M1" s="94"/>
      <c r="N1" s="94"/>
      <c r="O1" s="94"/>
      <c r="P1" s="94"/>
      <c r="Q1" s="94"/>
      <c r="R1" s="94"/>
      <c r="S1" s="94"/>
      <c r="T1" s="94"/>
    </row>
    <row r="2" spans="1:20" ht="22.9" customHeight="1">
      <c r="A2" s="213" t="s">
        <v>33</v>
      </c>
      <c r="B2" s="213"/>
      <c r="C2" s="213"/>
      <c r="D2" s="213"/>
      <c r="E2" s="213"/>
      <c r="F2" s="213"/>
      <c r="G2" s="213"/>
      <c r="H2" s="213"/>
      <c r="I2" s="213"/>
      <c r="J2" s="95"/>
      <c r="K2" s="96"/>
      <c r="L2" s="96"/>
      <c r="M2" s="97"/>
      <c r="N2" s="97"/>
      <c r="O2" s="97"/>
      <c r="P2" s="97"/>
      <c r="Q2" s="97"/>
      <c r="R2" s="97"/>
      <c r="S2" s="97"/>
      <c r="T2" s="97"/>
    </row>
    <row r="3" spans="1:20" s="100" customFormat="1" ht="16.899999999999999" customHeight="1">
      <c r="A3" s="214" t="str">
        <f>'protokół WAGI'!A3:J3</f>
        <v>Miejscowość, 01.06.2025 r.</v>
      </c>
      <c r="B3" s="214"/>
      <c r="C3" s="214"/>
      <c r="D3" s="214"/>
      <c r="E3" s="214"/>
      <c r="F3" s="214"/>
      <c r="G3" s="214"/>
      <c r="H3" s="214"/>
      <c r="I3" s="214"/>
      <c r="J3" s="99"/>
    </row>
    <row r="4" spans="1:20">
      <c r="A4" s="90"/>
      <c r="B4" s="89"/>
      <c r="C4" s="90"/>
      <c r="D4" s="89"/>
      <c r="E4" s="90"/>
      <c r="F4" s="90"/>
      <c r="G4" s="90"/>
      <c r="H4" s="111"/>
      <c r="I4" s="89"/>
    </row>
    <row r="5" spans="1:20">
      <c r="A5" s="90"/>
      <c r="B5" s="89"/>
      <c r="C5" s="90"/>
      <c r="D5" s="89"/>
      <c r="E5" s="90"/>
      <c r="F5" s="90"/>
      <c r="G5" s="90"/>
      <c r="H5" s="111"/>
      <c r="I5" s="89"/>
    </row>
    <row r="6" spans="1:20" ht="18" customHeight="1">
      <c r="A6" s="90"/>
      <c r="B6" s="112" t="s">
        <v>64</v>
      </c>
      <c r="C6" s="90"/>
      <c r="D6" s="89"/>
      <c r="E6" s="90"/>
      <c r="F6" s="90"/>
      <c r="G6" s="90"/>
      <c r="H6" s="111"/>
      <c r="I6" s="89"/>
    </row>
    <row r="7" spans="1:20" ht="5.25" customHeight="1">
      <c r="A7" s="91"/>
      <c r="B7" s="2"/>
      <c r="C7" s="91"/>
      <c r="D7" s="81"/>
      <c r="E7" s="91"/>
      <c r="F7" s="91"/>
      <c r="G7" s="91"/>
    </row>
    <row r="8" spans="1:20" s="100" customFormat="1" ht="16.5" customHeight="1">
      <c r="A8" s="127" t="s">
        <v>65</v>
      </c>
      <c r="B8" s="127" t="s">
        <v>0</v>
      </c>
      <c r="C8" s="127" t="s">
        <v>1</v>
      </c>
      <c r="D8" s="127" t="s">
        <v>2</v>
      </c>
      <c r="E8" s="127" t="s">
        <v>3</v>
      </c>
      <c r="F8" s="127" t="s">
        <v>16</v>
      </c>
      <c r="G8" s="127" t="s">
        <v>17</v>
      </c>
      <c r="H8" s="127" t="s">
        <v>71</v>
      </c>
      <c r="I8" s="127" t="s">
        <v>72</v>
      </c>
      <c r="J8" s="99"/>
    </row>
    <row r="9" spans="1:20" ht="15.4" customHeight="1">
      <c r="A9" s="87">
        <v>1</v>
      </c>
      <c r="B9" s="88" t="e">
        <f>INDEX(protokół!$A$9:$U$34,$J9,4)</f>
        <v>#NUM!</v>
      </c>
      <c r="C9" s="87" t="e">
        <f>INDEX(protokół!$A$9:$U$34,$J9,5)</f>
        <v>#NUM!</v>
      </c>
      <c r="D9" s="88" t="e">
        <f>INDEX(protokół!$A$9:$U$34,$J9,6)</f>
        <v>#NUM!</v>
      </c>
      <c r="E9" s="128" t="e">
        <f>INDEX(protokół!$A$9:$U$34,$J9,7)</f>
        <v>#NUM!</v>
      </c>
      <c r="F9" s="87" t="e">
        <f>INDEX(protokół!$A$9:$AI$34,$J9,30)</f>
        <v>#NUM!</v>
      </c>
      <c r="G9" s="87" t="e">
        <f>INDEX(protokół!$A$9:$AI$34,$J9,34)</f>
        <v>#NUM!</v>
      </c>
      <c r="H9" s="129" t="e">
        <f>INDEX(protokół!$A$9:$AI$34,$J9,20)</f>
        <v>#NUM!</v>
      </c>
      <c r="I9" s="130" t="e">
        <f>LARGE(protokół!$U$9:$U$34,A9)</f>
        <v>#NUM!</v>
      </c>
      <c r="J9" s="101" t="e">
        <f>MATCH(I9,protokół!$U$9:$U$34,0)</f>
        <v>#NUM!</v>
      </c>
    </row>
    <row r="10" spans="1:20" ht="15.4" customHeight="1">
      <c r="A10" s="87">
        <v>2</v>
      </c>
      <c r="B10" s="88" t="e">
        <f>INDEX(protokół!$A$9:$U$34,$J10,4)</f>
        <v>#NUM!</v>
      </c>
      <c r="C10" s="87" t="e">
        <f>INDEX(protokół!$A$9:$U$34,$J10,5)</f>
        <v>#NUM!</v>
      </c>
      <c r="D10" s="88" t="e">
        <f>INDEX(protokół!$A$9:$U$34,$J10,6)</f>
        <v>#NUM!</v>
      </c>
      <c r="E10" s="128" t="e">
        <f>INDEX(protokół!$A$9:$U$34,$J10,7)</f>
        <v>#NUM!</v>
      </c>
      <c r="F10" s="87" t="e">
        <f>INDEX(protokół!$A$9:$AI$34,$J10,30)</f>
        <v>#NUM!</v>
      </c>
      <c r="G10" s="87" t="e">
        <f>INDEX(protokół!$A$9:$AI$34,$J10,34)</f>
        <v>#NUM!</v>
      </c>
      <c r="H10" s="129" t="e">
        <f>INDEX(protokół!$A$9:$AI$34,$J10,20)</f>
        <v>#NUM!</v>
      </c>
      <c r="I10" s="130" t="e">
        <f>LARGE(protokół!$U$9:$U$34,A10)</f>
        <v>#NUM!</v>
      </c>
      <c r="J10" s="101" t="e">
        <f>MATCH(I10,protokół!$U$9:$U$34,0)</f>
        <v>#NUM!</v>
      </c>
    </row>
    <row r="11" spans="1:20" ht="15.4" customHeight="1">
      <c r="A11" s="87">
        <v>3</v>
      </c>
      <c r="B11" s="88" t="e">
        <f>INDEX(protokół!$A$9:$U$34,$J11,4)</f>
        <v>#NUM!</v>
      </c>
      <c r="C11" s="87" t="e">
        <f>INDEX(protokół!$A$9:$U$34,$J11,5)</f>
        <v>#NUM!</v>
      </c>
      <c r="D11" s="88" t="e">
        <f>INDEX(protokół!$A$9:$U$34,$J11,6)</f>
        <v>#NUM!</v>
      </c>
      <c r="E11" s="128" t="e">
        <f>INDEX(protokół!$A$9:$U$34,$J11,7)</f>
        <v>#NUM!</v>
      </c>
      <c r="F11" s="87" t="e">
        <f>INDEX(protokół!$A$9:$AI$34,$J11,30)</f>
        <v>#NUM!</v>
      </c>
      <c r="G11" s="87" t="e">
        <f>INDEX(protokół!$A$9:$AI$34,$J11,34)</f>
        <v>#NUM!</v>
      </c>
      <c r="H11" s="129" t="e">
        <f>INDEX(protokół!$A$9:$AI$34,$J11,20)</f>
        <v>#NUM!</v>
      </c>
      <c r="I11" s="130" t="e">
        <f>LARGE(protokół!$U$9:$U$34,A11)</f>
        <v>#NUM!</v>
      </c>
      <c r="J11" s="101" t="e">
        <f>MATCH(I11,protokół!$U$9:$U$34,0)</f>
        <v>#NUM!</v>
      </c>
    </row>
    <row r="12" spans="1:20" ht="15.4" customHeight="1">
      <c r="A12" s="87">
        <v>4</v>
      </c>
      <c r="B12" s="88" t="e">
        <f>INDEX(protokół!$A$9:$U$34,$J12,4)</f>
        <v>#NUM!</v>
      </c>
      <c r="C12" s="87" t="e">
        <f>INDEX(protokół!$A$9:$U$34,$J12,5)</f>
        <v>#NUM!</v>
      </c>
      <c r="D12" s="88" t="e">
        <f>INDEX(protokół!$A$9:$U$34,$J12,6)</f>
        <v>#NUM!</v>
      </c>
      <c r="E12" s="128" t="e">
        <f>INDEX(protokół!$A$9:$U$34,$J12,7)</f>
        <v>#NUM!</v>
      </c>
      <c r="F12" s="87" t="e">
        <f>INDEX(protokół!$A$9:$AI$34,$J12,30)</f>
        <v>#NUM!</v>
      </c>
      <c r="G12" s="87" t="e">
        <f>INDEX(protokół!$A$9:$AI$34,$J12,34)</f>
        <v>#NUM!</v>
      </c>
      <c r="H12" s="129" t="e">
        <f>INDEX(protokół!$A$9:$AI$34,$J12,20)</f>
        <v>#NUM!</v>
      </c>
      <c r="I12" s="130" t="e">
        <f>LARGE(protokół!$U$9:$U$34,A12)</f>
        <v>#NUM!</v>
      </c>
      <c r="J12" s="101" t="e">
        <f>MATCH(I12,protokół!$U$9:$U$34,0)</f>
        <v>#NUM!</v>
      </c>
    </row>
    <row r="13" spans="1:20" ht="15.4" customHeight="1">
      <c r="A13" s="87">
        <v>5</v>
      </c>
      <c r="B13" s="88" t="e">
        <f>INDEX(protokół!$A$9:$U$34,$J13,4)</f>
        <v>#NUM!</v>
      </c>
      <c r="C13" s="87" t="e">
        <f>INDEX(protokół!$A$9:$U$34,$J13,5)</f>
        <v>#NUM!</v>
      </c>
      <c r="D13" s="88" t="e">
        <f>INDEX(protokół!$A$9:$U$34,$J13,6)</f>
        <v>#NUM!</v>
      </c>
      <c r="E13" s="128" t="e">
        <f>INDEX(protokół!$A$9:$U$34,$J13,7)</f>
        <v>#NUM!</v>
      </c>
      <c r="F13" s="87" t="e">
        <f>INDEX(protokół!$A$9:$AI$34,$J13,30)</f>
        <v>#NUM!</v>
      </c>
      <c r="G13" s="87" t="e">
        <f>INDEX(protokół!$A$9:$AI$34,$J13,34)</f>
        <v>#NUM!</v>
      </c>
      <c r="H13" s="129" t="e">
        <f>INDEX(protokół!$A$9:$AI$34,$J13,20)</f>
        <v>#NUM!</v>
      </c>
      <c r="I13" s="130" t="e">
        <f>LARGE(protokół!$U$9:$U$34,A13)</f>
        <v>#NUM!</v>
      </c>
      <c r="J13" s="101" t="e">
        <f>MATCH(I13,protokół!$U$9:$U$34,0)</f>
        <v>#NUM!</v>
      </c>
    </row>
    <row r="14" spans="1:20" ht="15.4" customHeight="1">
      <c r="A14" s="87">
        <v>6</v>
      </c>
      <c r="B14" s="88" t="e">
        <f>INDEX(protokół!$A$9:$U$34,$J14,4)</f>
        <v>#NUM!</v>
      </c>
      <c r="C14" s="87" t="e">
        <f>INDEX(protokół!$A$9:$U$34,$J14,5)</f>
        <v>#NUM!</v>
      </c>
      <c r="D14" s="88" t="e">
        <f>INDEX(protokół!$A$9:$U$34,$J14,6)</f>
        <v>#NUM!</v>
      </c>
      <c r="E14" s="128" t="e">
        <f>INDEX(protokół!$A$9:$U$34,$J14,7)</f>
        <v>#NUM!</v>
      </c>
      <c r="F14" s="87" t="e">
        <f>INDEX(protokół!$A$9:$AI$34,$J14,30)</f>
        <v>#NUM!</v>
      </c>
      <c r="G14" s="87" t="e">
        <f>INDEX(protokół!$A$9:$AI$34,$J14,34)</f>
        <v>#NUM!</v>
      </c>
      <c r="H14" s="129" t="e">
        <f>INDEX(protokół!$A$9:$AI$34,$J14,20)</f>
        <v>#NUM!</v>
      </c>
      <c r="I14" s="130" t="e">
        <f>LARGE(protokół!$U$9:$U$34,A14)</f>
        <v>#NUM!</v>
      </c>
      <c r="J14" s="101" t="e">
        <f>MATCH(I14,protokół!$U$9:$U$34,0)</f>
        <v>#NUM!</v>
      </c>
    </row>
    <row r="15" spans="1:20" ht="15.4" customHeight="1">
      <c r="A15" s="87">
        <v>7</v>
      </c>
      <c r="B15" s="88" t="e">
        <f>INDEX(protokół!$A$9:$U$34,$J15,4)</f>
        <v>#NUM!</v>
      </c>
      <c r="C15" s="87" t="e">
        <f>INDEX(protokół!$A$9:$U$34,$J15,5)</f>
        <v>#NUM!</v>
      </c>
      <c r="D15" s="88" t="e">
        <f>INDEX(protokół!$A$9:$U$34,$J15,6)</f>
        <v>#NUM!</v>
      </c>
      <c r="E15" s="128" t="e">
        <f>INDEX(protokół!$A$9:$U$34,$J15,7)</f>
        <v>#NUM!</v>
      </c>
      <c r="F15" s="87" t="e">
        <f>INDEX(protokół!$A$9:$AI$34,$J15,30)</f>
        <v>#NUM!</v>
      </c>
      <c r="G15" s="87" t="e">
        <f>INDEX(protokół!$A$9:$AI$34,$J15,34)</f>
        <v>#NUM!</v>
      </c>
      <c r="H15" s="129" t="e">
        <f>INDEX(protokół!$A$9:$AI$34,$J15,20)</f>
        <v>#NUM!</v>
      </c>
      <c r="I15" s="130" t="e">
        <f>LARGE(protokół!$U$9:$U$34,A15)</f>
        <v>#NUM!</v>
      </c>
      <c r="J15" s="101" t="e">
        <f>MATCH(I15,protokół!$U$9:$U$34,0)</f>
        <v>#NUM!</v>
      </c>
    </row>
    <row r="16" spans="1:20" ht="15.4" customHeight="1">
      <c r="A16" s="87">
        <v>8</v>
      </c>
      <c r="B16" s="88" t="e">
        <f>INDEX(protokół!$A$9:$U$34,$J16,4)</f>
        <v>#NUM!</v>
      </c>
      <c r="C16" s="87" t="e">
        <f>INDEX(protokół!$A$9:$U$34,$J16,5)</f>
        <v>#NUM!</v>
      </c>
      <c r="D16" s="88" t="e">
        <f>INDEX(protokół!$A$9:$U$34,$J16,6)</f>
        <v>#NUM!</v>
      </c>
      <c r="E16" s="128" t="e">
        <f>INDEX(protokół!$A$9:$U$34,$J16,7)</f>
        <v>#NUM!</v>
      </c>
      <c r="F16" s="87" t="e">
        <f>INDEX(protokół!$A$9:$AI$34,$J16,30)</f>
        <v>#NUM!</v>
      </c>
      <c r="G16" s="87" t="e">
        <f>INDEX(protokół!$A$9:$AI$34,$J16,34)</f>
        <v>#NUM!</v>
      </c>
      <c r="H16" s="129" t="e">
        <f>INDEX(protokół!$A$9:$AI$34,$J16,20)</f>
        <v>#NUM!</v>
      </c>
      <c r="I16" s="130" t="e">
        <f>LARGE(protokół!$U$9:$U$34,A16)</f>
        <v>#NUM!</v>
      </c>
      <c r="J16" s="101" t="e">
        <f>MATCH(I16,protokół!$U$9:$U$34,0)</f>
        <v>#NUM!</v>
      </c>
    </row>
    <row r="17" spans="1:10" ht="15.4" customHeight="1">
      <c r="A17" s="87">
        <v>9</v>
      </c>
      <c r="B17" s="88" t="e">
        <f>INDEX(protokół!$A$9:$U$34,$J17,4)</f>
        <v>#NUM!</v>
      </c>
      <c r="C17" s="87" t="e">
        <f>INDEX(protokół!$A$9:$U$34,$J17,5)</f>
        <v>#NUM!</v>
      </c>
      <c r="D17" s="88" t="e">
        <f>INDEX(protokół!$A$9:$U$34,$J17,6)</f>
        <v>#NUM!</v>
      </c>
      <c r="E17" s="128" t="e">
        <f>INDEX(protokół!$A$9:$U$34,$J17,7)</f>
        <v>#NUM!</v>
      </c>
      <c r="F17" s="87" t="e">
        <f>INDEX(protokół!$A$9:$AI$34,$J17,30)</f>
        <v>#NUM!</v>
      </c>
      <c r="G17" s="87" t="e">
        <f>INDEX(protokół!$A$9:$AI$34,$J17,34)</f>
        <v>#NUM!</v>
      </c>
      <c r="H17" s="129" t="e">
        <f>INDEX(protokół!$A$9:$AI$34,$J17,20)</f>
        <v>#NUM!</v>
      </c>
      <c r="I17" s="130" t="e">
        <f>LARGE(protokół!$U$9:$U$34,A17)</f>
        <v>#NUM!</v>
      </c>
      <c r="J17" s="101" t="e">
        <f>MATCH(I17,protokół!$U$9:$U$34,0)</f>
        <v>#NUM!</v>
      </c>
    </row>
    <row r="18" spans="1:10" ht="15.4" customHeight="1">
      <c r="A18" s="87">
        <v>10</v>
      </c>
      <c r="B18" s="88" t="e">
        <f>INDEX(protokół!$A$9:$U$34,$J18,4)</f>
        <v>#NUM!</v>
      </c>
      <c r="C18" s="87" t="e">
        <f>INDEX(protokół!$A$9:$U$34,$J18,5)</f>
        <v>#NUM!</v>
      </c>
      <c r="D18" s="88" t="e">
        <f>INDEX(protokół!$A$9:$U$34,$J18,6)</f>
        <v>#NUM!</v>
      </c>
      <c r="E18" s="128" t="e">
        <f>INDEX(protokół!$A$9:$U$34,$J18,7)</f>
        <v>#NUM!</v>
      </c>
      <c r="F18" s="87" t="e">
        <f>INDEX(protokół!$A$9:$AI$34,$J18,30)</f>
        <v>#NUM!</v>
      </c>
      <c r="G18" s="87" t="e">
        <f>INDEX(protokół!$A$9:$AI$34,$J18,34)</f>
        <v>#NUM!</v>
      </c>
      <c r="H18" s="129" t="e">
        <f>INDEX(protokół!$A$9:$AI$34,$J18,20)</f>
        <v>#NUM!</v>
      </c>
      <c r="I18" s="130" t="e">
        <f>LARGE(protokół!$U$9:$U$34,A18)</f>
        <v>#NUM!</v>
      </c>
      <c r="J18" s="101" t="e">
        <f>MATCH(I18,protokół!$U$9:$U$34,0)</f>
        <v>#NUM!</v>
      </c>
    </row>
    <row r="19" spans="1:10" ht="17.25" customHeight="1">
      <c r="A19" s="84"/>
      <c r="B19" s="102"/>
      <c r="C19" s="84"/>
      <c r="D19" s="103"/>
      <c r="E19" s="104"/>
      <c r="F19" s="105"/>
      <c r="G19" s="105"/>
      <c r="H19" s="106"/>
      <c r="I19" s="107"/>
      <c r="J19" s="108"/>
    </row>
    <row r="20" spans="1:10" ht="14.25" customHeight="1">
      <c r="A20" s="84"/>
      <c r="B20" s="2" t="s">
        <v>66</v>
      </c>
      <c r="C20" s="84"/>
      <c r="D20" s="103"/>
      <c r="E20" s="104"/>
      <c r="F20" s="105"/>
      <c r="G20" s="105"/>
      <c r="H20" s="106"/>
      <c r="I20" s="107"/>
      <c r="J20" s="108"/>
    </row>
    <row r="21" spans="1:10" ht="4.5" customHeight="1">
      <c r="A21" s="84"/>
      <c r="B21" s="102"/>
      <c r="C21" s="84"/>
      <c r="D21" s="103"/>
      <c r="E21" s="104"/>
      <c r="F21" s="105"/>
      <c r="G21" s="105"/>
      <c r="H21" s="106"/>
      <c r="I21" s="107"/>
      <c r="J21" s="108"/>
    </row>
    <row r="22" spans="1:10" ht="16.5" customHeight="1">
      <c r="A22" s="127" t="s">
        <v>65</v>
      </c>
      <c r="B22" s="127" t="s">
        <v>0</v>
      </c>
      <c r="C22" s="127" t="s">
        <v>1</v>
      </c>
      <c r="D22" s="127" t="s">
        <v>2</v>
      </c>
      <c r="E22" s="127" t="s">
        <v>3</v>
      </c>
      <c r="F22" s="127" t="s">
        <v>16</v>
      </c>
      <c r="G22" s="127" t="s">
        <v>17</v>
      </c>
      <c r="H22" s="127" t="s">
        <v>71</v>
      </c>
      <c r="I22" s="127" t="s">
        <v>72</v>
      </c>
    </row>
    <row r="23" spans="1:10" ht="15" customHeight="1">
      <c r="A23" s="87">
        <v>1</v>
      </c>
      <c r="B23" s="88" t="e">
        <f>INDEX(protokół!$A$40:$U$76,$J23,4)</f>
        <v>#NUM!</v>
      </c>
      <c r="C23" s="87" t="e">
        <f>INDEX(protokół!$A$40:$U$76,$J23,5)</f>
        <v>#NUM!</v>
      </c>
      <c r="D23" s="88" t="e">
        <f>INDEX(protokół!$A$40:$U$76,$J23,6)</f>
        <v>#NUM!</v>
      </c>
      <c r="E23" s="128" t="e">
        <f>INDEX(protokół!$A$40:$U$76,$J23,7)</f>
        <v>#NUM!</v>
      </c>
      <c r="F23" s="87" t="e">
        <f>INDEX(protokół!$A$40:$AI$76,$J23,30)</f>
        <v>#NUM!</v>
      </c>
      <c r="G23" s="87" t="e">
        <f>INDEX(protokół!$A$40:$AI$76,$J23,34)</f>
        <v>#NUM!</v>
      </c>
      <c r="H23" s="129" t="e">
        <f>INDEX(protokół!$A$40:$AI$76,$J23,20)</f>
        <v>#NUM!</v>
      </c>
      <c r="I23" s="130" t="e">
        <f>LARGE(protokół!$U$40:$U$76,A23)</f>
        <v>#NUM!</v>
      </c>
      <c r="J23" s="101" t="e">
        <f>MATCH(I23,protokół!$U$40:$U$76,0)</f>
        <v>#NUM!</v>
      </c>
    </row>
    <row r="24" spans="1:10" ht="15" customHeight="1">
      <c r="A24" s="87">
        <v>2</v>
      </c>
      <c r="B24" s="88" t="e">
        <f>INDEX(protokół!$A$40:$U$76,$J24,4)</f>
        <v>#NUM!</v>
      </c>
      <c r="C24" s="87" t="e">
        <f>INDEX(protokół!$A$40:$U$76,$J24,5)</f>
        <v>#NUM!</v>
      </c>
      <c r="D24" s="88" t="e">
        <f>INDEX(protokół!$A$40:$U$76,$J24,6)</f>
        <v>#NUM!</v>
      </c>
      <c r="E24" s="128" t="e">
        <f>INDEX(protokół!$A$40:$U$76,$J24,7)</f>
        <v>#NUM!</v>
      </c>
      <c r="F24" s="87" t="e">
        <f>INDEX(protokół!$A$40:$AI$76,$J24,30)</f>
        <v>#NUM!</v>
      </c>
      <c r="G24" s="87" t="e">
        <f>INDEX(protokół!$A$40:$AI$76,$J24,34)</f>
        <v>#NUM!</v>
      </c>
      <c r="H24" s="129" t="e">
        <f>INDEX(protokół!$A$40:$AI$76,$J24,20)</f>
        <v>#NUM!</v>
      </c>
      <c r="I24" s="130" t="e">
        <f>LARGE(protokół!$U$40:$U$76,A24)</f>
        <v>#NUM!</v>
      </c>
      <c r="J24" s="101" t="e">
        <f>MATCH(I24,protokół!$U$40:$U$76,0)</f>
        <v>#NUM!</v>
      </c>
    </row>
    <row r="25" spans="1:10" ht="15" customHeight="1">
      <c r="A25" s="87">
        <v>3</v>
      </c>
      <c r="B25" s="88" t="e">
        <f>INDEX(protokół!$A$40:$U$76,$J25,4)</f>
        <v>#NUM!</v>
      </c>
      <c r="C25" s="87" t="e">
        <f>INDEX(protokół!$A$40:$U$76,$J25,5)</f>
        <v>#NUM!</v>
      </c>
      <c r="D25" s="88" t="e">
        <f>INDEX(protokół!$A$40:$U$76,$J25,6)</f>
        <v>#NUM!</v>
      </c>
      <c r="E25" s="128" t="e">
        <f>INDEX(protokół!$A$40:$U$76,$J25,7)</f>
        <v>#NUM!</v>
      </c>
      <c r="F25" s="87" t="e">
        <f>INDEX(protokół!$A$40:$AI$76,$J25,30)</f>
        <v>#NUM!</v>
      </c>
      <c r="G25" s="87" t="e">
        <f>INDEX(protokół!$A$40:$AI$76,$J25,34)</f>
        <v>#NUM!</v>
      </c>
      <c r="H25" s="129" t="e">
        <f>INDEX(protokół!$A$40:$AI$76,$J25,20)</f>
        <v>#NUM!</v>
      </c>
      <c r="I25" s="130" t="e">
        <f>LARGE(protokół!$U$40:$U$76,A25)</f>
        <v>#NUM!</v>
      </c>
      <c r="J25" s="101" t="e">
        <f>MATCH(I25,protokół!$U$40:$U$76,0)</f>
        <v>#NUM!</v>
      </c>
    </row>
    <row r="26" spans="1:10" ht="15" customHeight="1">
      <c r="A26" s="87">
        <v>4</v>
      </c>
      <c r="B26" s="88" t="e">
        <f>INDEX(protokół!$A$40:$U$76,$J26,4)</f>
        <v>#NUM!</v>
      </c>
      <c r="C26" s="87" t="e">
        <f>INDEX(protokół!$A$40:$U$76,$J26,5)</f>
        <v>#NUM!</v>
      </c>
      <c r="D26" s="88" t="e">
        <f>INDEX(protokół!$A$40:$U$76,$J26,6)</f>
        <v>#NUM!</v>
      </c>
      <c r="E26" s="128" t="e">
        <f>INDEX(protokół!$A$40:$U$76,$J26,7)</f>
        <v>#NUM!</v>
      </c>
      <c r="F26" s="87" t="e">
        <f>INDEX(protokół!$A$40:$AI$76,$J26,30)</f>
        <v>#NUM!</v>
      </c>
      <c r="G26" s="87" t="e">
        <f>INDEX(protokół!$A$40:$AI$76,$J26,34)</f>
        <v>#NUM!</v>
      </c>
      <c r="H26" s="129" t="e">
        <f>INDEX(protokół!$A$40:$AI$76,$J26,20)</f>
        <v>#NUM!</v>
      </c>
      <c r="I26" s="130" t="e">
        <f>LARGE(protokół!$U$40:$U$76,A26)</f>
        <v>#NUM!</v>
      </c>
      <c r="J26" s="101" t="e">
        <f>MATCH(I26,protokół!$U$40:$U$76,0)</f>
        <v>#NUM!</v>
      </c>
    </row>
    <row r="27" spans="1:10" ht="15" customHeight="1">
      <c r="A27" s="87">
        <v>5</v>
      </c>
      <c r="B27" s="88" t="e">
        <f>INDEX(protokół!$A$40:$U$76,$J27,4)</f>
        <v>#NUM!</v>
      </c>
      <c r="C27" s="87" t="e">
        <f>INDEX(protokół!$A$40:$U$76,$J27,5)</f>
        <v>#NUM!</v>
      </c>
      <c r="D27" s="88" t="e">
        <f>INDEX(protokół!$A$40:$U$76,$J27,6)</f>
        <v>#NUM!</v>
      </c>
      <c r="E27" s="128" t="e">
        <f>INDEX(protokół!$A$40:$U$76,$J27,7)</f>
        <v>#NUM!</v>
      </c>
      <c r="F27" s="87" t="e">
        <f>INDEX(protokół!$A$40:$AI$76,$J27,30)</f>
        <v>#NUM!</v>
      </c>
      <c r="G27" s="87" t="e">
        <f>INDEX(protokół!$A$40:$AI$76,$J27,34)</f>
        <v>#NUM!</v>
      </c>
      <c r="H27" s="129" t="e">
        <f>INDEX(protokół!$A$40:$AI$76,$J27,20)</f>
        <v>#NUM!</v>
      </c>
      <c r="I27" s="130" t="e">
        <f>LARGE(protokół!$U$40:$U$76,A27)</f>
        <v>#NUM!</v>
      </c>
      <c r="J27" s="101" t="e">
        <f>MATCH(I27,protokół!$U$40:$U$76,0)</f>
        <v>#NUM!</v>
      </c>
    </row>
    <row r="28" spans="1:10" ht="15" customHeight="1">
      <c r="A28" s="87">
        <v>6</v>
      </c>
      <c r="B28" s="88" t="e">
        <f>INDEX(protokół!$A$40:$U$76,$J28,4)</f>
        <v>#NUM!</v>
      </c>
      <c r="C28" s="87" t="e">
        <f>INDEX(protokół!$A$40:$U$76,$J28,5)</f>
        <v>#NUM!</v>
      </c>
      <c r="D28" s="88" t="e">
        <f>INDEX(protokół!$A$40:$U$76,$J28,6)</f>
        <v>#NUM!</v>
      </c>
      <c r="E28" s="128" t="e">
        <f>INDEX(protokół!$A$40:$U$76,$J28,7)</f>
        <v>#NUM!</v>
      </c>
      <c r="F28" s="87" t="e">
        <f>INDEX(protokół!$A$40:$AI$76,$J28,30)</f>
        <v>#NUM!</v>
      </c>
      <c r="G28" s="87" t="e">
        <f>INDEX(protokół!$A$40:$AI$76,$J28,34)</f>
        <v>#NUM!</v>
      </c>
      <c r="H28" s="129" t="e">
        <f>INDEX(protokół!$A$40:$AI$76,$J28,20)</f>
        <v>#NUM!</v>
      </c>
      <c r="I28" s="130" t="e">
        <f>LARGE(protokół!$U$40:$U$76,A28)</f>
        <v>#NUM!</v>
      </c>
      <c r="J28" s="101" t="e">
        <f>MATCH(I28,protokół!$U$40:$U$76,0)</f>
        <v>#NUM!</v>
      </c>
    </row>
    <row r="29" spans="1:10" ht="15" customHeight="1">
      <c r="A29" s="87">
        <v>7</v>
      </c>
      <c r="B29" s="88" t="e">
        <f>INDEX(protokół!$A$40:$U$76,$J29,4)</f>
        <v>#NUM!</v>
      </c>
      <c r="C29" s="87" t="e">
        <f>INDEX(protokół!$A$40:$U$76,$J29,5)</f>
        <v>#NUM!</v>
      </c>
      <c r="D29" s="88" t="e">
        <f>INDEX(protokół!$A$40:$U$76,$J29,6)</f>
        <v>#NUM!</v>
      </c>
      <c r="E29" s="128" t="e">
        <f>INDEX(protokół!$A$40:$U$76,$J29,7)</f>
        <v>#NUM!</v>
      </c>
      <c r="F29" s="87" t="e">
        <f>INDEX(protokół!$A$40:$AI$76,$J29,30)</f>
        <v>#NUM!</v>
      </c>
      <c r="G29" s="87" t="e">
        <f>INDEX(protokół!$A$40:$AI$76,$J29,34)</f>
        <v>#NUM!</v>
      </c>
      <c r="H29" s="129" t="e">
        <f>INDEX(protokół!$A$40:$AI$76,$J29,20)</f>
        <v>#NUM!</v>
      </c>
      <c r="I29" s="130" t="e">
        <f>LARGE(protokół!$U$40:$U$76,A29)</f>
        <v>#NUM!</v>
      </c>
      <c r="J29" s="101" t="e">
        <f>MATCH(I29,protokół!$U$40:$U$76,0)</f>
        <v>#NUM!</v>
      </c>
    </row>
    <row r="30" spans="1:10" ht="15" customHeight="1">
      <c r="A30" s="87">
        <v>8</v>
      </c>
      <c r="B30" s="88" t="e">
        <f>INDEX(protokół!$A$40:$U$76,$J30,4)</f>
        <v>#NUM!</v>
      </c>
      <c r="C30" s="87" t="e">
        <f>INDEX(protokół!$A$40:$U$76,$J30,5)</f>
        <v>#NUM!</v>
      </c>
      <c r="D30" s="88" t="e">
        <f>INDEX(protokół!$A$40:$U$76,$J30,6)</f>
        <v>#NUM!</v>
      </c>
      <c r="E30" s="128" t="e">
        <f>INDEX(protokół!$A$40:$U$76,$J30,7)</f>
        <v>#NUM!</v>
      </c>
      <c r="F30" s="87" t="e">
        <f>INDEX(protokół!$A$40:$AI$76,$J30,30)</f>
        <v>#NUM!</v>
      </c>
      <c r="G30" s="87" t="e">
        <f>INDEX(protokół!$A$40:$AI$76,$J30,34)</f>
        <v>#NUM!</v>
      </c>
      <c r="H30" s="129" t="e">
        <f>INDEX(protokół!$A$40:$AI$76,$J30,20)</f>
        <v>#NUM!</v>
      </c>
      <c r="I30" s="130" t="e">
        <f>LARGE(protokół!$U$40:$U$76,A30)</f>
        <v>#NUM!</v>
      </c>
      <c r="J30" s="101" t="e">
        <f>MATCH(I30,protokół!$U$40:$U$76,0)</f>
        <v>#NUM!</v>
      </c>
    </row>
    <row r="31" spans="1:10" ht="15" customHeight="1">
      <c r="A31" s="87">
        <v>9</v>
      </c>
      <c r="B31" s="88" t="e">
        <f>INDEX(protokół!$A$40:$U$76,$J31,4)</f>
        <v>#NUM!</v>
      </c>
      <c r="C31" s="87" t="e">
        <f>INDEX(protokół!$A$40:$U$76,$J31,5)</f>
        <v>#NUM!</v>
      </c>
      <c r="D31" s="88" t="e">
        <f>INDEX(protokół!$A$40:$U$76,$J31,6)</f>
        <v>#NUM!</v>
      </c>
      <c r="E31" s="128" t="e">
        <f>INDEX(protokół!$A$40:$U$76,$J31,7)</f>
        <v>#NUM!</v>
      </c>
      <c r="F31" s="87" t="e">
        <f>INDEX(protokół!$A$40:$AI$76,$J31,30)</f>
        <v>#NUM!</v>
      </c>
      <c r="G31" s="87" t="e">
        <f>INDEX(protokół!$A$40:$AI$76,$J31,34)</f>
        <v>#NUM!</v>
      </c>
      <c r="H31" s="129" t="e">
        <f>INDEX(protokół!$A$40:$AI$76,$J31,20)</f>
        <v>#NUM!</v>
      </c>
      <c r="I31" s="130" t="e">
        <f>LARGE(protokół!$U$40:$U$76,A31)</f>
        <v>#NUM!</v>
      </c>
      <c r="J31" s="101" t="e">
        <f>MATCH(I31,protokół!$U$40:$U$76,0)</f>
        <v>#NUM!</v>
      </c>
    </row>
    <row r="32" spans="1:10" ht="15" customHeight="1">
      <c r="A32" s="87">
        <v>10</v>
      </c>
      <c r="B32" s="88" t="e">
        <f>INDEX(protokół!$A$40:$U$76,$J32,4)</f>
        <v>#NUM!</v>
      </c>
      <c r="C32" s="87" t="e">
        <f>INDEX(protokół!$A$40:$U$76,$J32,5)</f>
        <v>#NUM!</v>
      </c>
      <c r="D32" s="88" t="e">
        <f>INDEX(protokół!$A$40:$U$76,$J32,6)</f>
        <v>#NUM!</v>
      </c>
      <c r="E32" s="128" t="e">
        <f>INDEX(protokół!$A$40:$U$76,$J32,7)</f>
        <v>#NUM!</v>
      </c>
      <c r="F32" s="87" t="e">
        <f>INDEX(protokół!$A$40:$AI$76,$J32,30)</f>
        <v>#NUM!</v>
      </c>
      <c r="G32" s="87" t="e">
        <f>INDEX(protokół!$A$40:$AI$76,$J32,34)</f>
        <v>#NUM!</v>
      </c>
      <c r="H32" s="129" t="e">
        <f>INDEX(protokół!$A$40:$AI$76,$J32,20)</f>
        <v>#NUM!</v>
      </c>
      <c r="I32" s="130" t="e">
        <f>LARGE(protokół!$U$40:$U$76,A32)</f>
        <v>#NUM!</v>
      </c>
      <c r="J32" s="101" t="e">
        <f>MATCH(I32,protokół!$U$40:$U$76,0)</f>
        <v>#NUM!</v>
      </c>
    </row>
    <row r="33" spans="4:5">
      <c r="D33" s="103"/>
      <c r="E33" s="109"/>
    </row>
  </sheetData>
  <mergeCells count="3">
    <mergeCell ref="A1:I1"/>
    <mergeCell ref="A2:I2"/>
    <mergeCell ref="A3:I3"/>
  </mergeCells>
  <printOptions horizontalCentered="1"/>
  <pageMargins left="0.11811023622047244" right="0.11811023622047244" top="0.3543307086614173" bottom="0.3543307086614173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31">
    <tabColor rgb="FF92D050"/>
  </sheetPr>
  <dimension ref="A3:AQ30"/>
  <sheetViews>
    <sheetView showGridLines="0" topLeftCell="A7" zoomScaleNormal="100" workbookViewId="0">
      <selection activeCell="AK30" sqref="AK30"/>
    </sheetView>
  </sheetViews>
  <sheetFormatPr defaultRowHeight="15"/>
  <cols>
    <col min="1" max="2" width="4.28515625" style="1" customWidth="1"/>
    <col min="3" max="3" width="21.5703125" style="1" customWidth="1"/>
    <col min="4" max="4" width="7" style="1" bestFit="1" customWidth="1"/>
    <col min="5" max="5" width="8" style="1" customWidth="1"/>
    <col min="6" max="6" width="5.7109375" style="1" customWidth="1"/>
    <col min="7" max="7" width="1.85546875" customWidth="1"/>
    <col min="8" max="8" width="5.7109375" customWidth="1"/>
    <col min="9" max="9" width="1.85546875" customWidth="1"/>
    <col min="10" max="10" width="5.7109375" customWidth="1"/>
    <col min="11" max="11" width="1.85546875" customWidth="1"/>
    <col min="12" max="12" width="5.7109375" customWidth="1"/>
    <col min="13" max="13" width="1.85546875" customWidth="1"/>
    <col min="14" max="14" width="5.7109375" customWidth="1"/>
    <col min="15" max="15" width="1.85546875" customWidth="1"/>
    <col min="16" max="16" width="5.7109375" customWidth="1"/>
    <col min="17" max="17" width="1.85546875" customWidth="1"/>
    <col min="18" max="18" width="11" bestFit="1" customWidth="1"/>
    <col min="19" max="19" width="9.5703125" bestFit="1" customWidth="1"/>
    <col min="20" max="20" width="8.42578125" customWidth="1"/>
    <col min="21" max="21" width="7.5703125" bestFit="1" customWidth="1"/>
    <col min="22" max="22" width="9.28515625" hidden="1" customWidth="1"/>
    <col min="23" max="23" width="4" hidden="1" customWidth="1"/>
    <col min="24" max="24" width="8.42578125" hidden="1" customWidth="1"/>
    <col min="25" max="25" width="3" hidden="1" customWidth="1"/>
    <col min="26" max="26" width="3.5703125" hidden="1" customWidth="1"/>
    <col min="27" max="27" width="2" hidden="1" customWidth="1"/>
    <col min="28" max="29" width="3" hidden="1" customWidth="1"/>
    <col min="30" max="30" width="3.5703125" hidden="1" customWidth="1"/>
    <col min="31" max="31" width="5.85546875" hidden="1" customWidth="1"/>
    <col min="32" max="33" width="6.5703125" hidden="1" customWidth="1"/>
    <col min="34" max="34" width="3" hidden="1" customWidth="1"/>
    <col min="35" max="36" width="4" hidden="1" customWidth="1"/>
    <col min="37" max="37" width="42.7109375" customWidth="1"/>
  </cols>
  <sheetData>
    <row r="3" spans="1:43">
      <c r="C3" s="2" t="s">
        <v>9</v>
      </c>
    </row>
    <row r="5" spans="1:43">
      <c r="C5" s="1" t="s">
        <v>10</v>
      </c>
    </row>
    <row r="6" spans="1:43">
      <c r="C6" s="1" t="s">
        <v>40</v>
      </c>
    </row>
    <row r="7" spans="1:43">
      <c r="C7" s="1" t="s">
        <v>11</v>
      </c>
    </row>
    <row r="8" spans="1:43" ht="9.75" customHeight="1"/>
    <row r="9" spans="1:43">
      <c r="C9" s="1" t="s">
        <v>12</v>
      </c>
    </row>
    <row r="10" spans="1:43">
      <c r="C10" s="1" t="s">
        <v>41</v>
      </c>
    </row>
    <row r="11" spans="1:43">
      <c r="C11" s="1" t="s">
        <v>13</v>
      </c>
    </row>
    <row r="13" spans="1:43" s="5" customFormat="1" ht="22.5" customHeight="1">
      <c r="A13" s="252" t="s">
        <v>49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3"/>
      <c r="AJ13" s="23"/>
      <c r="AQ13" s="14"/>
    </row>
    <row r="14" spans="1:43" s="5" customFormat="1" ht="22.5" customHeight="1">
      <c r="A14" s="254" t="s">
        <v>33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23"/>
      <c r="AJ14" s="23"/>
      <c r="AK14" s="73" t="s">
        <v>58</v>
      </c>
      <c r="AQ14" s="14"/>
    </row>
    <row r="15" spans="1:43" s="20" customFormat="1" ht="9" customHeight="1">
      <c r="A15" s="72"/>
      <c r="B15" s="72"/>
      <c r="K15" s="56"/>
      <c r="L15" s="56"/>
      <c r="U15" s="28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2"/>
      <c r="AJ15" s="22"/>
    </row>
    <row r="16" spans="1:43" s="27" customFormat="1" ht="17.25" customHeight="1">
      <c r="A16" s="26"/>
      <c r="B16" s="26"/>
      <c r="C16" s="70"/>
      <c r="D16" s="26"/>
      <c r="E16" s="256"/>
      <c r="F16" s="256"/>
      <c r="G16" s="26"/>
      <c r="H16" s="26"/>
      <c r="I16" s="26"/>
      <c r="J16" s="26"/>
      <c r="K16" s="26"/>
      <c r="L16" s="26"/>
      <c r="M16" s="257"/>
      <c r="N16" s="257"/>
      <c r="O16" s="257"/>
      <c r="P16" s="257"/>
      <c r="Q16" s="257"/>
      <c r="R16" s="257"/>
      <c r="S16" s="257"/>
      <c r="T16" s="55">
        <v>2021</v>
      </c>
      <c r="U16" s="29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K16" s="11" t="s">
        <v>46</v>
      </c>
    </row>
    <row r="17" spans="1:37" s="10" customFormat="1" ht="18" customHeight="1">
      <c r="A17" s="6"/>
      <c r="B17" s="6"/>
      <c r="C17" s="69" t="s">
        <v>26</v>
      </c>
      <c r="D17" s="210" t="s">
        <v>24</v>
      </c>
      <c r="E17" s="210"/>
      <c r="F17" s="210"/>
      <c r="G17" s="210"/>
      <c r="H17" s="210"/>
      <c r="I17" s="210"/>
      <c r="J17" s="58"/>
      <c r="K17" s="58"/>
      <c r="L17" s="58"/>
      <c r="M17" s="210" t="s">
        <v>25</v>
      </c>
      <c r="N17" s="210"/>
      <c r="O17" s="210"/>
      <c r="P17" s="210"/>
      <c r="Q17" s="210"/>
      <c r="R17" s="210"/>
      <c r="S17" s="210"/>
      <c r="T17" s="210"/>
      <c r="U17" s="59"/>
      <c r="X17" s="60"/>
      <c r="Y17" s="19"/>
      <c r="Z17" s="19"/>
      <c r="AA17" s="19"/>
      <c r="AB17" s="19"/>
      <c r="AC17" s="19"/>
      <c r="AD17" s="19"/>
      <c r="AE17" s="19"/>
      <c r="AF17" s="19"/>
      <c r="AG17" s="7"/>
      <c r="AH17" s="61"/>
      <c r="AI17" s="61"/>
      <c r="AJ17" s="61"/>
    </row>
    <row r="18" spans="1:37" s="15" customFormat="1" ht="15" customHeight="1">
      <c r="A18" s="241" t="s">
        <v>27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74" t="s">
        <v>53</v>
      </c>
      <c r="O18" s="31"/>
      <c r="P18" s="30"/>
      <c r="Q18" s="31"/>
      <c r="R18" s="30"/>
      <c r="S18" s="30"/>
      <c r="T18" s="30"/>
      <c r="U18" s="32"/>
      <c r="X18" s="16"/>
      <c r="Y18" s="17"/>
      <c r="Z18" s="17"/>
      <c r="AA18" s="17"/>
      <c r="AB18" s="18"/>
      <c r="AC18" s="17"/>
      <c r="AD18" s="17"/>
      <c r="AE18" s="17"/>
      <c r="AF18" s="18"/>
      <c r="AG18" s="78"/>
      <c r="AH18" s="24"/>
      <c r="AI18" s="24"/>
      <c r="AJ18" s="24"/>
    </row>
    <row r="19" spans="1:37" ht="15.75" thickBot="1">
      <c r="AK19" s="75" t="s">
        <v>55</v>
      </c>
    </row>
    <row r="20" spans="1:37" s="5" customFormat="1" ht="11.25" customHeight="1">
      <c r="A20" s="248" t="s">
        <v>18</v>
      </c>
      <c r="B20" s="250" t="s">
        <v>34</v>
      </c>
      <c r="C20" s="242" t="s">
        <v>0</v>
      </c>
      <c r="D20" s="244" t="s">
        <v>1</v>
      </c>
      <c r="E20" s="246" t="s">
        <v>3</v>
      </c>
      <c r="F20" s="260" t="s">
        <v>4</v>
      </c>
      <c r="G20" s="261"/>
      <c r="H20" s="261"/>
      <c r="I20" s="261"/>
      <c r="J20" s="261"/>
      <c r="K20" s="262"/>
      <c r="L20" s="260" t="s">
        <v>5</v>
      </c>
      <c r="M20" s="261"/>
      <c r="N20" s="261"/>
      <c r="O20" s="261"/>
      <c r="P20" s="261"/>
      <c r="Q20" s="262"/>
      <c r="R20" s="246" t="s">
        <v>6</v>
      </c>
      <c r="S20" s="33" t="s">
        <v>62</v>
      </c>
      <c r="T20" s="258" t="s">
        <v>31</v>
      </c>
      <c r="U20" s="258" t="s">
        <v>32</v>
      </c>
      <c r="X20" s="9"/>
      <c r="Y20" s="34"/>
      <c r="Z20" s="34"/>
      <c r="AA20" s="34"/>
      <c r="AB20" s="35"/>
      <c r="AC20" s="34"/>
      <c r="AD20" s="34"/>
      <c r="AE20" s="34"/>
    </row>
    <row r="21" spans="1:37" s="5" customFormat="1" ht="19.5" customHeight="1">
      <c r="A21" s="249"/>
      <c r="B21" s="251"/>
      <c r="C21" s="243"/>
      <c r="D21" s="245"/>
      <c r="E21" s="247"/>
      <c r="F21" s="266">
        <v>1</v>
      </c>
      <c r="G21" s="267"/>
      <c r="H21" s="264">
        <v>2</v>
      </c>
      <c r="I21" s="267"/>
      <c r="J21" s="264">
        <v>3</v>
      </c>
      <c r="K21" s="265"/>
      <c r="L21" s="266">
        <v>1</v>
      </c>
      <c r="M21" s="267"/>
      <c r="N21" s="264">
        <v>2</v>
      </c>
      <c r="O21" s="267"/>
      <c r="P21" s="264">
        <v>3</v>
      </c>
      <c r="Q21" s="265"/>
      <c r="R21" s="247"/>
      <c r="S21" s="36" t="s">
        <v>63</v>
      </c>
      <c r="T21" s="263"/>
      <c r="U21" s="259"/>
      <c r="X21" s="9"/>
      <c r="Y21" s="34"/>
      <c r="Z21" s="34"/>
      <c r="AA21" s="34"/>
      <c r="AB21" s="35" t="s">
        <v>50</v>
      </c>
      <c r="AC21" s="34"/>
      <c r="AD21" s="34"/>
      <c r="AE21" s="34"/>
      <c r="AF21" s="5" t="s">
        <v>51</v>
      </c>
      <c r="AG21" s="5" t="s">
        <v>52</v>
      </c>
      <c r="AH21" s="5" t="s">
        <v>28</v>
      </c>
      <c r="AI21" s="5" t="s">
        <v>29</v>
      </c>
      <c r="AJ21" s="5" t="s">
        <v>30</v>
      </c>
    </row>
    <row r="22" spans="1:37" s="14" customFormat="1" ht="15.75" customHeight="1">
      <c r="A22" s="37">
        <v>1</v>
      </c>
      <c r="B22" s="62" t="s">
        <v>35</v>
      </c>
      <c r="C22" s="38" t="s">
        <v>38</v>
      </c>
      <c r="D22" s="39">
        <v>2000</v>
      </c>
      <c r="E22" s="40">
        <v>66</v>
      </c>
      <c r="F22" s="41">
        <v>75</v>
      </c>
      <c r="G22" s="42" t="s">
        <v>7</v>
      </c>
      <c r="H22" s="43">
        <v>78</v>
      </c>
      <c r="I22" s="44" t="s">
        <v>8</v>
      </c>
      <c r="J22" s="41">
        <v>79</v>
      </c>
      <c r="K22" s="45"/>
      <c r="L22" s="46">
        <v>85</v>
      </c>
      <c r="M22" s="47" t="s">
        <v>7</v>
      </c>
      <c r="N22" s="48">
        <v>87</v>
      </c>
      <c r="O22" s="47" t="s">
        <v>8</v>
      </c>
      <c r="P22" s="48" t="s">
        <v>54</v>
      </c>
      <c r="Q22" s="49"/>
      <c r="R22" s="50">
        <f>IF(E22="","",(AB22+AF22))</f>
        <v>160</v>
      </c>
      <c r="S22" s="51">
        <f>IF(D22="","",IF(($T$4-D22)&lt;16,35,IF(($T$4-D22)&lt;18,25,IF(($T$4-D22)&gt;20,0,15))))</f>
        <v>35</v>
      </c>
      <c r="T22" s="52">
        <f>IF(E22="","",ROUND(X22*AJ22*W22,1)+S22)</f>
        <v>261.89999999999998</v>
      </c>
      <c r="U22" s="52">
        <f>IF(E22=""," ",ROUND(X22*R22,2)*W22+IF(AB22=0,0,IF(AF22=0,0,S22)))</f>
        <v>253.67</v>
      </c>
      <c r="W22" s="14">
        <f t="shared" ref="W22:W23" si="0">IF(A22="K",1.4,1)</f>
        <v>1</v>
      </c>
      <c r="X22" s="53">
        <f t="shared" ref="X22:X23" si="1">IF(E22&lt;175.508,10^(0.75194503*((LOG10(E22/175.508))^2)),1)</f>
        <v>1.3666655098023144</v>
      </c>
      <c r="Y22" s="12">
        <f t="shared" ref="Y22:Y23" si="2">IF(G22="z",F22,IF(G22="x",F22*(-1),0))</f>
        <v>75</v>
      </c>
      <c r="Z22" s="12">
        <f t="shared" ref="Z22:Z23" si="3">IF(I22="z",H22,IF(I22="x",H22*(-1),0))</f>
        <v>-78</v>
      </c>
      <c r="AA22" s="12">
        <f t="shared" ref="AA22:AA23" si="4">IF(K22="z",J22,IF(K22="x",J22*(-1),0))</f>
        <v>0</v>
      </c>
      <c r="AB22" s="13">
        <f t="shared" ref="AB22:AB23" si="5">IF(AND(Y22&lt;0,Z22&lt;0,AA22&lt;0),0,MAX(Y22:AA22))</f>
        <v>75</v>
      </c>
      <c r="AC22" s="12">
        <f t="shared" ref="AC22:AC23" si="6">IF(M22="z",L22,IF(M22="x",L22*(-1),0))</f>
        <v>85</v>
      </c>
      <c r="AD22" s="12">
        <f t="shared" ref="AD22:AD23" si="7">IF(O22="z",N22,IF(O22="x",N22*(-1),0))</f>
        <v>-87</v>
      </c>
      <c r="AE22" s="12">
        <f>IF(Q22="z",P22,IF(Q22="x",P22*(-1),0))</f>
        <v>0</v>
      </c>
      <c r="AF22" s="13">
        <f t="shared" ref="AF22:AF23" si="8">IF(AND(AC22&lt;0,AD22&lt;0,AE22&lt;0),0,MAX(AC22:AE22))</f>
        <v>85</v>
      </c>
      <c r="AG22" s="77">
        <f t="shared" ref="AG22:AG23" si="9">AB22+AF22</f>
        <v>160</v>
      </c>
      <c r="AH22" s="25">
        <f t="shared" ref="AH22:AH23" si="10">IF(ISTEXT(K22),AB22,LARGE(F22:J22,1))</f>
        <v>79</v>
      </c>
      <c r="AI22" s="25">
        <f t="shared" ref="AI22:AI23" si="11">IF(ISTEXT(Q22),AF22,LARGE(L22:P22,1))</f>
        <v>87</v>
      </c>
      <c r="AJ22" s="25">
        <f t="shared" ref="AJ22:AJ23" si="12">AH22+AI22</f>
        <v>166</v>
      </c>
    </row>
    <row r="23" spans="1:37" s="14" customFormat="1" ht="15.75" customHeight="1">
      <c r="A23" s="37">
        <v>2</v>
      </c>
      <c r="B23" s="62" t="s">
        <v>36</v>
      </c>
      <c r="C23" s="38" t="s">
        <v>39</v>
      </c>
      <c r="D23" s="39">
        <v>2000</v>
      </c>
      <c r="E23" s="40">
        <v>62</v>
      </c>
      <c r="F23" s="41">
        <v>95</v>
      </c>
      <c r="G23" s="42"/>
      <c r="H23" s="43"/>
      <c r="I23" s="42"/>
      <c r="J23" s="41"/>
      <c r="K23" s="54"/>
      <c r="L23" s="46">
        <v>120</v>
      </c>
      <c r="M23" s="47"/>
      <c r="N23" s="48"/>
      <c r="O23" s="47"/>
      <c r="P23" s="41"/>
      <c r="Q23" s="49"/>
      <c r="R23" s="50">
        <f>IF(E23="","",(AB23+AF23))</f>
        <v>0</v>
      </c>
      <c r="S23" s="51">
        <f>IF(D23="","",IF(($T$4-D23)&lt;16,35,IF(($T$4-D23)&lt;18,25,IF(($T$4-D23)&gt;20,0,15))))</f>
        <v>35</v>
      </c>
      <c r="T23" s="52">
        <f>IF(E23="","",ROUND(X23*AJ23*W23,1)+S23)</f>
        <v>341.2</v>
      </c>
      <c r="U23" s="52">
        <f>IF(E23=""," ",ROUND(X23*R23,2)*W23+IF(AB23=0,0,IF(AF23=0,0,S23)))</f>
        <v>0</v>
      </c>
      <c r="W23" s="14">
        <f t="shared" si="0"/>
        <v>1</v>
      </c>
      <c r="X23" s="53">
        <f t="shared" si="1"/>
        <v>1.4241671430352294</v>
      </c>
      <c r="Y23" s="12">
        <f t="shared" si="2"/>
        <v>0</v>
      </c>
      <c r="Z23" s="12">
        <f t="shared" si="3"/>
        <v>0</v>
      </c>
      <c r="AA23" s="12">
        <f t="shared" si="4"/>
        <v>0</v>
      </c>
      <c r="AB23" s="13">
        <f t="shared" si="5"/>
        <v>0</v>
      </c>
      <c r="AC23" s="12">
        <f t="shared" si="6"/>
        <v>0</v>
      </c>
      <c r="AD23" s="12">
        <f t="shared" si="7"/>
        <v>0</v>
      </c>
      <c r="AE23" s="12">
        <f t="shared" ref="AE23" si="13">IF(Q23="z",P23,IF(Q23="x",P23*(-1),0))</f>
        <v>0</v>
      </c>
      <c r="AF23" s="13">
        <f t="shared" si="8"/>
        <v>0</v>
      </c>
      <c r="AG23" s="77">
        <f t="shared" si="9"/>
        <v>0</v>
      </c>
      <c r="AH23" s="25">
        <f t="shared" si="10"/>
        <v>95</v>
      </c>
      <c r="AI23" s="25">
        <f t="shared" si="11"/>
        <v>120</v>
      </c>
      <c r="AJ23" s="25">
        <f t="shared" si="12"/>
        <v>215</v>
      </c>
    </row>
    <row r="25" spans="1:37">
      <c r="A25" s="1" t="s">
        <v>59</v>
      </c>
      <c r="G25" s="4" t="s">
        <v>7</v>
      </c>
      <c r="I25" s="79" t="s">
        <v>8</v>
      </c>
      <c r="J25" s="2"/>
      <c r="K25" s="80" t="s">
        <v>14</v>
      </c>
      <c r="L25" s="3"/>
      <c r="N25" s="3"/>
      <c r="R25" s="68" t="s">
        <v>42</v>
      </c>
      <c r="AK25" s="68" t="s">
        <v>44</v>
      </c>
    </row>
    <row r="26" spans="1:37" ht="29.25" customHeight="1">
      <c r="F26" s="239" t="s">
        <v>60</v>
      </c>
      <c r="G26" s="239"/>
      <c r="H26" s="240" t="s">
        <v>61</v>
      </c>
      <c r="I26" s="240"/>
      <c r="N26" s="75" t="s">
        <v>56</v>
      </c>
      <c r="T26" s="68" t="s">
        <v>43</v>
      </c>
    </row>
    <row r="27" spans="1:37">
      <c r="C27" s="1" t="s">
        <v>57</v>
      </c>
    </row>
    <row r="28" spans="1:37">
      <c r="C28" s="1" t="s">
        <v>45</v>
      </c>
    </row>
    <row r="29" spans="1:37">
      <c r="C29" s="1" t="s">
        <v>47</v>
      </c>
    </row>
    <row r="30" spans="1:37">
      <c r="C30" s="1" t="s">
        <v>48</v>
      </c>
    </row>
  </sheetData>
  <mergeCells count="27">
    <mergeCell ref="U20:U21"/>
    <mergeCell ref="F20:K20"/>
    <mergeCell ref="L20:Q20"/>
    <mergeCell ref="R20:R21"/>
    <mergeCell ref="T20:T21"/>
    <mergeCell ref="P21:Q21"/>
    <mergeCell ref="F21:G21"/>
    <mergeCell ref="H21:I21"/>
    <mergeCell ref="J21:K21"/>
    <mergeCell ref="L21:M21"/>
    <mergeCell ref="N21:O21"/>
    <mergeCell ref="A13:U13"/>
    <mergeCell ref="V13:AH13"/>
    <mergeCell ref="A14:U14"/>
    <mergeCell ref="V15:AH15"/>
    <mergeCell ref="E16:F16"/>
    <mergeCell ref="M16:S16"/>
    <mergeCell ref="F26:G26"/>
    <mergeCell ref="H26:I26"/>
    <mergeCell ref="D17:I17"/>
    <mergeCell ref="M17:T17"/>
    <mergeCell ref="A18:M18"/>
    <mergeCell ref="C20:C21"/>
    <mergeCell ref="D20:D21"/>
    <mergeCell ref="E20:E21"/>
    <mergeCell ref="A20:A21"/>
    <mergeCell ref="B20:B21"/>
  </mergeCells>
  <phoneticPr fontId="17" type="noConversion"/>
  <conditionalFormatting sqref="F22:F23">
    <cfRule type="expression" dxfId="18" priority="10" stopIfTrue="1">
      <formula>IF($Y22&lt;0,Y22,0)</formula>
    </cfRule>
    <cfRule type="cellIs" dxfId="17" priority="11" stopIfTrue="1" operator="equal">
      <formula>IF(SIGN($Y22)=1,$AB22,0)</formula>
    </cfRule>
    <cfRule type="expression" dxfId="16" priority="12" stopIfTrue="1">
      <formula>IF($Y22&gt;0,$Y22,0)</formula>
    </cfRule>
  </conditionalFormatting>
  <conditionalFormatting sqref="G22:G23 I22:I23 M22:M23 O22:O23 Q22:Q23 K23">
    <cfRule type="cellIs" dxfId="15" priority="25" stopIfTrue="1" operator="lessThan">
      <formula>0</formula>
    </cfRule>
  </conditionalFormatting>
  <conditionalFormatting sqref="H22:H23">
    <cfRule type="cellIs" dxfId="14" priority="1" stopIfTrue="1" operator="equal">
      <formula>IF(SIGN($Z22)=1,$AB22,0)</formula>
    </cfRule>
    <cfRule type="expression" dxfId="13" priority="2" stopIfTrue="1">
      <formula>IF($Z22&lt;0,$Z22,0)</formula>
    </cfRule>
    <cfRule type="expression" dxfId="12" priority="3" stopIfTrue="1">
      <formula>IF($Z22&gt;0,$Z22,0)</formula>
    </cfRule>
  </conditionalFormatting>
  <conditionalFormatting sqref="J22:J23">
    <cfRule type="expression" dxfId="11" priority="4" stopIfTrue="1">
      <formula>IF($AA22&lt;0,$AA22,0)</formula>
    </cfRule>
    <cfRule type="cellIs" dxfId="10" priority="5" stopIfTrue="1" operator="equal">
      <formula>IF(SIGN($AA22)=1,$AB22,0)</formula>
    </cfRule>
    <cfRule type="expression" dxfId="9" priority="6" stopIfTrue="1">
      <formula>IF($AA22&gt;0,$AA22,0)</formula>
    </cfRule>
  </conditionalFormatting>
  <conditionalFormatting sqref="L22:L23">
    <cfRule type="cellIs" dxfId="8" priority="7" stopIfTrue="1" operator="equal">
      <formula>IF(SIGN($AC22)=1,$AF22,0)</formula>
    </cfRule>
    <cfRule type="expression" dxfId="7" priority="8" stopIfTrue="1">
      <formula>IF($AC22&lt;0,$AC22,0)</formula>
    </cfRule>
    <cfRule type="expression" dxfId="6" priority="9" stopIfTrue="1">
      <formula>IF($AC22&gt;0,$AC22,0)</formula>
    </cfRule>
  </conditionalFormatting>
  <conditionalFormatting sqref="N22:N23">
    <cfRule type="cellIs" dxfId="5" priority="22" stopIfTrue="1" operator="equal">
      <formula>IF(SIGN($AD22)=1,$AF22,0)</formula>
    </cfRule>
    <cfRule type="expression" dxfId="4" priority="23" stopIfTrue="1">
      <formula>IF($AD22&lt;0,$AD22,0)</formula>
    </cfRule>
    <cfRule type="expression" dxfId="3" priority="24" stopIfTrue="1">
      <formula>IF($AD22&gt;0,$AD22,0)</formula>
    </cfRule>
  </conditionalFormatting>
  <conditionalFormatting sqref="P22:P23">
    <cfRule type="cellIs" dxfId="2" priority="19" stopIfTrue="1" operator="equal">
      <formula>IF(SIGN($AE22)=1,$AF22,0)</formula>
    </cfRule>
    <cfRule type="expression" dxfId="1" priority="20" stopIfTrue="1">
      <formula>IF($AE22&lt;0,$AE22,0)</formula>
    </cfRule>
    <cfRule type="expression" dxfId="0" priority="21" stopIfTrue="1">
      <formula>IF($AE22&gt;0,$AE22,0)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029A831A886B4CABFA942287503C90" ma:contentTypeVersion="18" ma:contentTypeDescription="Utwórz nowy dokument." ma:contentTypeScope="" ma:versionID="90f2014e456b62545c920154310b2bc3">
  <xsd:schema xmlns:xsd="http://www.w3.org/2001/XMLSchema" xmlns:xs="http://www.w3.org/2001/XMLSchema" xmlns:p="http://schemas.microsoft.com/office/2006/metadata/properties" xmlns:ns3="622f30ce-3c85-467d-b815-1be04b2771bb" xmlns:ns4="9e7c9155-844e-4838-ba4b-20382f75f915" targetNamespace="http://schemas.microsoft.com/office/2006/metadata/properties" ma:root="true" ma:fieldsID="dc71749725873b4b1cdd723ce690d7fe" ns3:_="" ns4:_="">
    <xsd:import namespace="622f30ce-3c85-467d-b815-1be04b2771bb"/>
    <xsd:import namespace="9e7c9155-844e-4838-ba4b-20382f75f9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f30ce-3c85-467d-b815-1be04b277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c9155-844e-4838-ba4b-20382f75f91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a 2 3 6 8 f 6 2 - 4 e 9 c - 4 f e d - 9 d 8 7 - f 4 6 5 e c d a d e 3 3 "   x m l n s = " h t t p : / / s c h e m a s . m i c r o s o f t . c o m / D a t a M a s h u p " > A A A A A B U D A A B Q S w M E F A A C A A g A 0 k 7 G W i v i D 3 K l A A A A 9 g A A A B I A H A B D b 2 5 m a W c v U G F j a 2 F n Z S 5 4 b W w g o h g A K K A U A A A A A A A A A A A A A A A A A A A A A A A A A A A A h Y + x D o I w G I R f h X S n L W D U k J 8 y u E J C Y m J c m 1 K h E Q q h x f J u D j 6 S r y B G U T f H u / s u u b t f b 5 B O b e N d 5 G B U p x M U Y I o 8 q U V X K l 0 l a L Q n f 4 t S B g U X Z 1 5 J b 4 a 1 i S e j E l R b 2 8 e E O O e w i 3 A 3 V C S k N C D H P N u L W r b c V 9 p Y r o V E n 1 b 5 v 4 U Y H F 5 j W I i D V Y S D z R p T I I s J u d J f I J z 3 P t M f E 3 Z j Y 8 d B s r 7 x i w z I I o G 8 P 7 A H U E s D B B Q A A g A I A N J O x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T s Z a K I p H u A 4 A A A A R A A A A E w A c A E Z v c m 1 1 b G F z L 1 N l Y 3 R p b 2 4 x L m 0 g o h g A K K A U A A A A A A A A A A A A A A A A A A A A A A A A A A A A K 0 5 N L s n M z 1 M I h t C G 1 g B Q S w E C L Q A U A A I A C A D S T s Z a K + I P c q U A A A D 2 A A A A E g A A A A A A A A A A A A A A A A A A A A A A Q 2 9 u Z m l n L 1 B h Y 2 t h Z 2 U u e G 1 s U E s B A i 0 A F A A C A A g A 0 k 7 G W g / K 6 a u k A A A A 6 Q A A A B M A A A A A A A A A A A A A A A A A 8 Q A A A F t D b 2 5 0 Z W 5 0 X 1 R 5 c G V z X S 5 4 b W x Q S w E C L Q A U A A I A C A D S T s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c Y v D X 8 M w E S 0 H p 2 C K J L z Z Q A A A A A C A A A A A A A Q Z g A A A A E A A C A A A A A O 6 P f 9 6 X f 2 z m 3 C Q x S s j d j k e s 3 x A k z B f 2 4 F M O w G x r w B Y w A A A A A O g A A A A A I A A C A A A A B l W j 7 A F p f S a 1 q Z q a D K Q q J 9 G v R m L f V S G Q K a c n U C t i 3 x 3 1 A A A A D N C h 2 d x 5 U v T b l 8 Y r L h N r p P 4 C 1 3 h V 8 V C o + F H m h f A w l p H S B W R n z I g J q 7 i J 8 W g K y 4 y C r z 3 I U z f N a h d z t V i L s W C Y B G j n i o 2 f 0 v m o 1 n f n 7 b J z 5 z E 0 A A A A D S P R t M n P W w h 4 D M 1 Q / O p n Z D Q Z 4 6 D k U l g G u n F 1 H W 6 t T m b E q h R t t R B M L 9 4 c R o H O O u 9 G v 3 u K C q 3 w I C F d m W 9 E L H L S c Y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22f30ce-3c85-467d-b815-1be04b2771bb" xsi:nil="true"/>
  </documentManagement>
</p:properties>
</file>

<file path=customXml/itemProps1.xml><?xml version="1.0" encoding="utf-8"?>
<ds:datastoreItem xmlns:ds="http://schemas.openxmlformats.org/officeDocument/2006/customXml" ds:itemID="{374164AB-B822-4084-848A-81E3E0249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f30ce-3c85-467d-b815-1be04b2771bb"/>
    <ds:schemaRef ds:uri="9e7c9155-844e-4838-ba4b-20382f75f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3BF6E-6061-4370-8907-E0190DB6E13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A180A79-1247-41AB-9EAE-AD36E9D0FD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D11741A-72C3-430A-85B5-A564DD1BD144}">
  <ds:schemaRefs>
    <ds:schemaRef ds:uri="http://purl.org/dc/terms/"/>
    <ds:schemaRef ds:uri="622f30ce-3c85-467d-b815-1be04b2771b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e7c9155-844e-4838-ba4b-20382f75f9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protokół WAGI</vt:lpstr>
      <vt:lpstr>protokół</vt:lpstr>
      <vt:lpstr>sinclair</vt:lpstr>
      <vt:lpstr>instrukcja</vt:lpstr>
      <vt:lpstr>protokół!Obszar_wydruku</vt:lpstr>
      <vt:lpstr>'protokół WAGI'!Obszar_wydruku</vt:lpstr>
      <vt:lpstr>sinclair!Obszar_wydruku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2025</dc:title>
  <dc:creator/>
  <cp:lastModifiedBy/>
  <dcterms:created xsi:type="dcterms:W3CDTF">2015-04-11T22:52:56Z</dcterms:created>
  <dcterms:modified xsi:type="dcterms:W3CDTF">2025-06-12T09:46:51Z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0x0101004F029A831A886B4CABFA942287503C90</vt:lpwstr>
  </property>
</Properties>
</file>